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1.01.2024" sheetId="1" state="visible" r:id="rId1"/>
  </sheets>
  <definedNames>
    <definedName name="_xlnm.Print_Area" localSheetId="0" hidden="0">'01.01.2024'!$A$1:$W$20</definedName>
  </definedNames>
  <calcPr/>
</workbook>
</file>

<file path=xl/sharedStrings.xml><?xml version="1.0" encoding="utf-8"?>
<sst xmlns="http://schemas.openxmlformats.org/spreadsheetml/2006/main" count="36" uniqueCount="36">
  <si>
    <t>Утверждаю:</t>
  </si>
  <si>
    <t xml:space="preserve">Глава Администрации сельского поселения АНХИМОВСКОЕ</t>
  </si>
  <si>
    <t>_________________Р.Б.Орлова</t>
  </si>
  <si>
    <t xml:space="preserve">РАСЧЕТ ФОНДА ОПЛАТЫ ТРУДА</t>
  </si>
  <si>
    <t xml:space="preserve">Администрации сельского поселения Анхимовское с 01.01.2024 год</t>
  </si>
  <si>
    <t xml:space="preserve">№ п/п</t>
  </si>
  <si>
    <t xml:space="preserve">Наименование должности</t>
  </si>
  <si>
    <t xml:space="preserve">Кол-во штатных единиц</t>
  </si>
  <si>
    <t xml:space="preserve">Должностной оклад</t>
  </si>
  <si>
    <t>Поощрение</t>
  </si>
  <si>
    <t xml:space="preserve">Надбавка за выслугу лет</t>
  </si>
  <si>
    <t xml:space="preserve">Надбавка за особые условия работы</t>
  </si>
  <si>
    <t xml:space="preserve">За секретность </t>
  </si>
  <si>
    <t xml:space="preserve">Классность ненормир рабочий день</t>
  </si>
  <si>
    <t xml:space="preserve">Надбавка за неблагопр. условия работы</t>
  </si>
  <si>
    <t xml:space="preserve">ИТОГО по штату</t>
  </si>
  <si>
    <t xml:space="preserve">Разница между МРОТ и зар.платой</t>
  </si>
  <si>
    <t>Итого</t>
  </si>
  <si>
    <t xml:space="preserve">Район-ный коэф- фициент</t>
  </si>
  <si>
    <t xml:space="preserve">ИТОГО   С Р/К       В МЕСЯЦ</t>
  </si>
  <si>
    <t xml:space="preserve">ИТОГО В ГОД</t>
  </si>
  <si>
    <t xml:space="preserve">Материальная помощь и единовр выплата</t>
  </si>
  <si>
    <t xml:space="preserve">Премия за выполнение особо важных заданий</t>
  </si>
  <si>
    <t xml:space="preserve">ВСЕГО В ГОД</t>
  </si>
  <si>
    <t xml:space="preserve">ВСЕГО В ГОД С НАЧИСЛЕНИЯМИ</t>
  </si>
  <si>
    <t>%</t>
  </si>
  <si>
    <t>руб.</t>
  </si>
  <si>
    <t xml:space="preserve">Глава сельского поселения</t>
  </si>
  <si>
    <t xml:space="preserve">Заместитель </t>
  </si>
  <si>
    <t xml:space="preserve">Главный специалист</t>
  </si>
  <si>
    <t xml:space="preserve">Ведущий специалист</t>
  </si>
  <si>
    <t>Всего</t>
  </si>
  <si>
    <t xml:space="preserve">норматив 2504,7</t>
  </si>
  <si>
    <t>Водитель</t>
  </si>
  <si>
    <t xml:space="preserve">уборщик помещения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</si>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</sst>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Arial"/>
    </font>
    <font>
      <sz val="11.000000"/>
      <color rgb="FFFA7D00"/>
      <name val="Calibri"/>
      <scheme val="minor"/>
    </font>
    <font>
      <b/>
      <sz val="10.000000"/>
      <name val="Arial"/>
    </font>
    <font>
      <sz val="10.000000"/>
      <name val="Arial"/>
    </font>
    <font>
      <b/>
      <sz val="12.000000"/>
      <name val="Arial"/>
    </font>
    <font>
      <b/>
      <sz val="9.000000"/>
      <name val="Arial"/>
    </font>
    <font>
      <sz val="9.000000"/>
      <name val="Arial"/>
    </font>
    <font>
      <sz val="9.000000"/>
      <color indexed="23"/>
      <name val="Arial"/>
    </font>
    <font>
      <b/>
      <sz val="8.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theme="0" tint="-0.24994659260841701"/>
        <bgColor theme="0" tint="-0.24994659260841701"/>
      </patternFill>
    </fill>
    <fill>
      <patternFill patternType="solid">
        <fgColor indexed="65"/>
        <bgColor indexed="65"/>
      </patternFill>
    </fill>
    <fill>
      <patternFill patternType="solid">
        <fgColor indexed="5"/>
        <bgColor indexed="5"/>
      </patternFill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1" numFmtId="0" applyNumberFormat="1" applyFont="1" applyFill="1" applyBorder="1"/>
  </cellStyleXfs>
  <cellXfs count="57">
    <xf fontId="0" fillId="0" borderId="0" numFmtId="0" xfId="0"/>
    <xf fontId="0" fillId="0" borderId="0" numFmtId="0" xfId="0"/>
    <xf fontId="2" fillId="0" borderId="0" numFmtId="0" xfId="0" applyFont="1" applyAlignment="1">
      <alignment horizontal="right"/>
    </xf>
    <xf fontId="0" fillId="0" borderId="0" numFmtId="0" xfId="0" applyAlignment="1">
      <alignment wrapText="1"/>
    </xf>
    <xf fontId="0" fillId="0" borderId="0" numFmtId="0" xfId="0" applyAlignment="1">
      <alignment horizontal="center"/>
    </xf>
    <xf fontId="3" fillId="0" borderId="0" numFmtId="0" xfId="0" applyFont="1" applyAlignment="1">
      <alignment horizontal="right"/>
    </xf>
    <xf fontId="0" fillId="0" borderId="0" numFmtId="0" xfId="0" applyAlignment="1">
      <alignment horizontal="right"/>
    </xf>
    <xf fontId="4" fillId="0" borderId="1" numFmtId="9" xfId="1" applyNumberFormat="1" applyFont="1" applyBorder="1" applyAlignment="1">
      <alignment horizontal="center"/>
    </xf>
    <xf fontId="4" fillId="0" borderId="0" numFmtId="0" xfId="0" applyFont="1" applyAlignment="1">
      <alignment horizontal="center"/>
    </xf>
    <xf fontId="0" fillId="0" borderId="2" numFmtId="0" xfId="0" applyBorder="1"/>
    <xf fontId="5" fillId="2" borderId="3" numFmtId="0" xfId="0" applyFont="1" applyFill="1" applyBorder="1" applyAlignment="1">
      <alignment horizontal="center" vertical="center" wrapText="1"/>
    </xf>
    <xf fontId="5" fillId="2" borderId="4" numFmtId="0" xfId="0" applyFont="1" applyFill="1" applyBorder="1" applyAlignment="1">
      <alignment horizontal="center" vertical="center" wrapText="1"/>
    </xf>
    <xf fontId="5" fillId="2" borderId="5" numFmtId="0" xfId="0" applyFont="1" applyFill="1" applyBorder="1" applyAlignment="1">
      <alignment horizontal="center" vertical="center" wrapText="1"/>
    </xf>
    <xf fontId="5" fillId="2" borderId="6" numFmtId="0" xfId="0" applyFont="1" applyFill="1" applyBorder="1" applyAlignment="1">
      <alignment horizontal="center" vertical="center" wrapText="1"/>
    </xf>
    <xf fontId="5" fillId="2" borderId="7" numFmtId="0" xfId="0" applyFont="1" applyFill="1" applyBorder="1" applyAlignment="1">
      <alignment horizontal="center" vertical="center" wrapText="1"/>
    </xf>
    <xf fontId="5" fillId="2" borderId="8" numFmtId="0" xfId="0" applyFont="1" applyFill="1" applyBorder="1" applyAlignment="1">
      <alignment horizontal="center" vertical="center" wrapText="1"/>
    </xf>
    <xf fontId="5" fillId="2" borderId="8" numFmtId="0" xfId="0" applyFont="1" applyFill="1" applyBorder="1" applyAlignment="1">
      <alignment horizontal="center" vertical="center"/>
    </xf>
    <xf fontId="5" fillId="2" borderId="9" numFmtId="0" xfId="0" applyFont="1" applyFill="1" applyBorder="1" applyAlignment="1">
      <alignment horizontal="center" vertical="center" wrapText="1"/>
    </xf>
    <xf fontId="6" fillId="0" borderId="10" numFmtId="0" xfId="0" applyFont="1" applyBorder="1" applyAlignment="1">
      <alignment horizontal="center" vertical="center"/>
    </xf>
    <xf fontId="6" fillId="0" borderId="8" numFmtId="0" xfId="0" applyFont="1" applyBorder="1" applyAlignment="1">
      <alignment horizontal="left" wrapText="1"/>
    </xf>
    <xf fontId="6" fillId="0" borderId="8" numFmtId="0" xfId="0" applyFont="1" applyBorder="1" applyAlignment="1">
      <alignment horizontal="center" vertical="center"/>
    </xf>
    <xf fontId="6" fillId="0" borderId="8" numFmtId="2" xfId="0" applyNumberFormat="1" applyFont="1" applyBorder="1" applyAlignment="1">
      <alignment horizontal="center" vertical="center"/>
    </xf>
    <xf fontId="6" fillId="0" borderId="8" numFmtId="10" xfId="1" applyNumberFormat="1" applyFont="1" applyBorder="1" applyAlignment="1">
      <alignment horizontal="center" vertical="center"/>
    </xf>
    <xf fontId="6" fillId="0" borderId="8" numFmtId="9" xfId="1" applyNumberFormat="1" applyFont="1" applyBorder="1" applyAlignment="1">
      <alignment horizontal="center" vertical="center"/>
    </xf>
    <xf fontId="5" fillId="0" borderId="8" numFmtId="2" xfId="0" applyNumberFormat="1" applyFont="1" applyBorder="1" applyAlignment="1">
      <alignment horizontal="center" vertical="center"/>
    </xf>
    <xf fontId="6" fillId="0" borderId="8" numFmtId="2" xfId="0" applyNumberFormat="1" applyFont="1" applyBorder="1" applyAlignment="1">
      <alignment horizontal="center" shrinkToFit="1" vertical="center"/>
    </xf>
    <xf fontId="6" fillId="2" borderId="10" numFmtId="0" xfId="0" applyFont="1" applyFill="1" applyBorder="1" applyAlignment="1">
      <alignment horizontal="center" vertical="center"/>
    </xf>
    <xf fontId="5" fillId="2" borderId="8" numFmtId="0" xfId="0" applyFont="1" applyFill="1" applyBorder="1" applyAlignment="1">
      <alignment horizontal="left" wrapText="1"/>
    </xf>
    <xf fontId="5" fillId="2" borderId="8" numFmtId="2" xfId="0" applyNumberFormat="1" applyFont="1" applyFill="1" applyBorder="1" applyAlignment="1">
      <alignment horizontal="center" vertical="center"/>
    </xf>
    <xf fontId="5" fillId="2" borderId="8" numFmtId="10" xfId="1" applyNumberFormat="1" applyFont="1" applyFill="1" applyBorder="1" applyAlignment="1">
      <alignment horizontal="center" vertical="center"/>
    </xf>
    <xf fontId="7" fillId="3" borderId="8" numFmtId="9" xfId="1" applyNumberFormat="1" applyFont="1" applyFill="1" applyBorder="1" applyAlignment="1">
      <alignment horizontal="center" vertical="center"/>
    </xf>
    <xf fontId="5" fillId="4" borderId="8" numFmtId="2" xfId="0" applyNumberFormat="1" applyFont="1" applyFill="1" applyBorder="1" applyAlignment="1">
      <alignment horizontal="center" vertical="center"/>
    </xf>
    <xf fontId="6" fillId="5" borderId="10" numFmtId="0" xfId="0" applyFont="1" applyFill="1" applyBorder="1" applyAlignment="1">
      <alignment horizontal="center" vertical="center"/>
    </xf>
    <xf fontId="5" fillId="2" borderId="8" numFmtId="0" xfId="0" applyFont="1" applyFill="1" applyBorder="1"/>
    <xf fontId="6" fillId="3" borderId="8" numFmtId="9" xfId="1" applyNumberFormat="1" applyFont="1" applyFill="1" applyBorder="1" applyAlignment="1">
      <alignment horizontal="center" vertical="center"/>
    </xf>
    <xf fontId="5" fillId="2" borderId="11" numFmtId="0" xfId="0" applyFont="1" applyFill="1" applyBorder="1"/>
    <xf fontId="5" fillId="2" borderId="11" numFmtId="0" xfId="0" applyFont="1" applyFill="1" applyBorder="1" applyAlignment="1">
      <alignment horizontal="center"/>
    </xf>
    <xf fontId="5" fillId="2" borderId="11" numFmtId="2" xfId="0" applyNumberFormat="1" applyFont="1" applyFill="1" applyBorder="1" applyAlignment="1">
      <alignment horizontal="center"/>
    </xf>
    <xf fontId="5" fillId="2" borderId="11" numFmtId="10" xfId="1" applyNumberFormat="1" applyFont="1" applyFill="1" applyBorder="1" applyAlignment="1">
      <alignment horizontal="center"/>
    </xf>
    <xf fontId="0" fillId="6" borderId="0" numFmtId="0" xfId="0" applyFill="1"/>
    <xf fontId="6" fillId="5" borderId="8" numFmtId="0" xfId="0" applyFont="1" applyFill="1" applyBorder="1" applyAlignment="1">
      <alignment horizontal="left"/>
    </xf>
    <xf fontId="6" fillId="5" borderId="8" numFmtId="0" xfId="0" applyFont="1" applyFill="1" applyBorder="1" applyAlignment="1">
      <alignment horizontal="center" vertical="center"/>
    </xf>
    <xf fontId="6" fillId="5" borderId="8" numFmtId="2" xfId="0" applyNumberFormat="1" applyFont="1" applyFill="1" applyBorder="1" applyAlignment="1">
      <alignment horizontal="center" vertical="center"/>
    </xf>
    <xf fontId="5" fillId="5" borderId="8" numFmtId="2" xfId="0" applyNumberFormat="1" applyFont="1" applyFill="1" applyBorder="1" applyAlignment="1">
      <alignment horizontal="center" vertical="center"/>
    </xf>
    <xf fontId="5" fillId="2" borderId="8" numFmtId="0" xfId="0" applyFont="1" applyFill="1" applyBorder="1" applyAlignment="1">
      <alignment horizontal="center"/>
    </xf>
    <xf fontId="5" fillId="2" borderId="8" numFmtId="2" xfId="0" applyNumberFormat="1" applyFont="1" applyFill="1" applyBorder="1" applyAlignment="1">
      <alignment horizontal="center"/>
    </xf>
    <xf fontId="5" fillId="2" borderId="8" numFmtId="10" xfId="1" applyNumberFormat="1" applyFont="1" applyFill="1" applyBorder="1" applyAlignment="1">
      <alignment horizontal="center"/>
    </xf>
    <xf fontId="5" fillId="2" borderId="8" numFmtId="2" xfId="0" applyNumberFormat="1" applyFont="1" applyFill="1" applyBorder="1"/>
    <xf fontId="5" fillId="2" borderId="8" numFmtId="10" xfId="1" applyNumberFormat="1" applyFont="1" applyFill="1" applyBorder="1"/>
    <xf fontId="5" fillId="2" borderId="8" numFmtId="2" xfId="0" applyNumberFormat="1" applyFont="1" applyFill="1" applyBorder="1" applyAlignment="1">
      <alignment shrinkToFit="1"/>
    </xf>
    <xf fontId="5" fillId="0" borderId="12" numFmtId="0" xfId="0" applyFont="1" applyBorder="1" applyAlignment="1">
      <alignment horizontal="center" vertical="center"/>
    </xf>
    <xf fontId="5" fillId="0" borderId="12" numFmtId="0" xfId="0" applyFont="1" applyBorder="1"/>
    <xf fontId="5" fillId="0" borderId="12" numFmtId="2" xfId="0" applyNumberFormat="1" applyFont="1" applyBorder="1"/>
    <xf fontId="8" fillId="0" borderId="0" numFmtId="0" xfId="0" applyFont="1" applyAlignment="1">
      <alignment horizontal="left" vertical="center"/>
    </xf>
    <xf fontId="8" fillId="0" borderId="0" numFmtId="2" xfId="0" applyNumberFormat="1" applyFont="1"/>
    <xf fontId="8" fillId="0" borderId="0" numFmtId="0" xfId="0" applyFont="1" applyAlignment="1">
      <alignment horizontal="center" vertical="center"/>
    </xf>
    <xf fontId="8" fillId="0" borderId="0" numFmtId="0" xfId="0" applyFont="1"/>
  </cellXfs>
  <cellStyles count="2">
    <cellStyle name="Обычный" xfId="0" builtinId="0"/>
    <cellStyle name="Связанная ячейка" xfId="1" builtin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Y9" activeCellId="0" sqref="Y9"/>
    </sheetView>
  </sheetViews>
  <sheetFormatPr defaultRowHeight="12.75"/>
  <cols>
    <col customWidth="1" min="1" max="1" width="4.85546875"/>
    <col customWidth="1" min="2" max="2" width="17.140625"/>
    <col customWidth="1" min="18" max="18" width="10.85546875"/>
    <col customWidth="1" min="22" max="22" width="11.28515625"/>
    <col customWidth="1" min="23" max="23" width="12.85546875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 t="s">
        <v>0</v>
      </c>
    </row>
    <row r="2">
      <c r="A2" s="1"/>
      <c r="B2" s="1"/>
      <c r="C2" s="1"/>
      <c r="D2" s="1"/>
      <c r="E2" s="1"/>
      <c r="F2" s="3"/>
      <c r="G2" s="1"/>
      <c r="H2" s="4"/>
      <c r="I2" s="1"/>
      <c r="J2" s="1"/>
      <c r="K2" s="1"/>
      <c r="L2" s="1"/>
      <c r="M2" s="1"/>
      <c r="N2" s="1"/>
      <c r="O2" s="1"/>
      <c r="P2" s="1"/>
      <c r="Q2" s="5" t="s">
        <v>1</v>
      </c>
      <c r="R2" s="5"/>
      <c r="S2" s="5"/>
      <c r="T2" s="5"/>
      <c r="U2" s="5"/>
      <c r="V2" s="5"/>
      <c r="W2" s="5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" t="s">
        <v>2</v>
      </c>
      <c r="T3" s="2"/>
      <c r="U3" s="2"/>
      <c r="V3" s="2"/>
      <c r="W3" s="2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  <c r="W4" s="6"/>
    </row>
    <row r="5" ht="15">
      <c r="A5" s="1"/>
      <c r="B5" s="1"/>
      <c r="C5" s="1"/>
      <c r="D5" s="7" t="s">
        <v>3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"/>
      <c r="W5" s="1"/>
    </row>
    <row r="6" ht="15">
      <c r="A6" s="1"/>
      <c r="B6" s="1"/>
      <c r="C6" s="1"/>
      <c r="D6" s="8" t="s">
        <v>4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"/>
      <c r="W6" s="1"/>
    </row>
    <row r="7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ht="23.25" customHeight="1">
      <c r="A8" s="10" t="s">
        <v>5</v>
      </c>
      <c r="B8" s="11" t="s">
        <v>6</v>
      </c>
      <c r="C8" s="11" t="s">
        <v>7</v>
      </c>
      <c r="D8" s="11" t="s">
        <v>8</v>
      </c>
      <c r="E8" s="12" t="s">
        <v>9</v>
      </c>
      <c r="F8" s="13"/>
      <c r="G8" s="12" t="s">
        <v>10</v>
      </c>
      <c r="H8" s="13"/>
      <c r="I8" s="11" t="s">
        <v>11</v>
      </c>
      <c r="J8" s="11" t="s">
        <v>12</v>
      </c>
      <c r="K8" s="11" t="s">
        <v>13</v>
      </c>
      <c r="L8" s="11" t="s">
        <v>14</v>
      </c>
      <c r="M8" s="11" t="s">
        <v>15</v>
      </c>
      <c r="N8" s="11" t="s">
        <v>16</v>
      </c>
      <c r="O8" s="11" t="s">
        <v>17</v>
      </c>
      <c r="P8" s="11" t="s">
        <v>18</v>
      </c>
      <c r="Q8" s="11" t="s">
        <v>19</v>
      </c>
      <c r="R8" s="11" t="s">
        <v>20</v>
      </c>
      <c r="S8" s="11" t="s">
        <v>21</v>
      </c>
      <c r="T8" s="11" t="s">
        <v>18</v>
      </c>
      <c r="U8" s="11" t="s">
        <v>22</v>
      </c>
      <c r="V8" s="11" t="s">
        <v>23</v>
      </c>
      <c r="W8" s="11" t="s">
        <v>24</v>
      </c>
    </row>
    <row r="9" ht="65.25" customHeight="1">
      <c r="A9" s="14"/>
      <c r="B9" s="15"/>
      <c r="C9" s="15"/>
      <c r="D9" s="15"/>
      <c r="E9" s="16" t="s">
        <v>25</v>
      </c>
      <c r="F9" s="16" t="s">
        <v>26</v>
      </c>
      <c r="G9" s="16" t="s">
        <v>25</v>
      </c>
      <c r="H9" s="16" t="s">
        <v>26</v>
      </c>
      <c r="I9" s="15"/>
      <c r="J9" s="17"/>
      <c r="K9" s="15"/>
      <c r="L9" s="17"/>
      <c r="M9" s="15"/>
      <c r="N9" s="17"/>
      <c r="O9" s="17"/>
      <c r="P9" s="15"/>
      <c r="Q9" s="15"/>
      <c r="R9" s="15"/>
      <c r="S9" s="15"/>
      <c r="T9" s="15"/>
      <c r="U9" s="15"/>
      <c r="V9" s="15"/>
      <c r="W9" s="15"/>
    </row>
    <row r="10" ht="22.5">
      <c r="A10" s="18">
        <v>1</v>
      </c>
      <c r="B10" s="19" t="s">
        <v>27</v>
      </c>
      <c r="C10" s="20">
        <v>1</v>
      </c>
      <c r="D10" s="21">
        <v>14208</v>
      </c>
      <c r="E10" s="22">
        <v>1.29</v>
      </c>
      <c r="F10" s="21">
        <f>D10*E10</f>
        <v>18328.32</v>
      </c>
      <c r="G10" s="23">
        <v>0.40000000000000002</v>
      </c>
      <c r="H10" s="21">
        <f>D10*G10</f>
        <v>5683.2000000000007</v>
      </c>
      <c r="I10" s="21">
        <f>D10*40%</f>
        <v>5683.2000000000007</v>
      </c>
      <c r="J10" s="21">
        <f>D10*10%</f>
        <v>1420.8000000000002</v>
      </c>
      <c r="K10" s="21"/>
      <c r="L10" s="21"/>
      <c r="M10" s="24">
        <f>D10+F10+H10+I10+J10</f>
        <v>45323.520000000004</v>
      </c>
      <c r="N10" s="24"/>
      <c r="O10" s="24">
        <f t="shared" ref="O10:O14" si="0">M10+N10</f>
        <v>45323.520000000004</v>
      </c>
      <c r="P10" s="21">
        <f>M10*15%</f>
        <v>6798.5280000000002</v>
      </c>
      <c r="Q10" s="24">
        <f t="shared" ref="Q10:Q18" si="1">O10+P10</f>
        <v>52122.048000000003</v>
      </c>
      <c r="R10" s="24">
        <f>Q10*12</f>
        <v>625464.576</v>
      </c>
      <c r="S10" s="21">
        <f>D10*3</f>
        <v>42624</v>
      </c>
      <c r="T10" s="21">
        <f>S10*15%</f>
        <v>6393.5999999999995</v>
      </c>
      <c r="U10" s="25">
        <v>0</v>
      </c>
      <c r="V10" s="24">
        <f>R10+S10+T10+U10</f>
        <v>674482.17599999998</v>
      </c>
      <c r="W10" s="24">
        <f>V10*1.302</f>
        <v>878175.79315200006</v>
      </c>
    </row>
    <row r="11">
      <c r="A11" s="26">
        <v>2</v>
      </c>
      <c r="B11" s="27" t="s">
        <v>17</v>
      </c>
      <c r="C11" s="16">
        <v>1</v>
      </c>
      <c r="D11" s="28">
        <f>SUM(D10)</f>
        <v>14208</v>
      </c>
      <c r="E11" s="29"/>
      <c r="F11" s="28">
        <f>SUM(F10)</f>
        <v>18328.32</v>
      </c>
      <c r="G11" s="30"/>
      <c r="H11" s="28">
        <f>SUM(H10)</f>
        <v>5683.2000000000007</v>
      </c>
      <c r="I11" s="28">
        <f>SUM(I10)</f>
        <v>5683.2000000000007</v>
      </c>
      <c r="J11" s="28">
        <f>SUM(J10)</f>
        <v>1420.8000000000002</v>
      </c>
      <c r="K11" s="28"/>
      <c r="L11" s="28"/>
      <c r="M11" s="28">
        <f>SUM(M10)</f>
        <v>45323.520000000004</v>
      </c>
      <c r="N11" s="28"/>
      <c r="O11" s="31">
        <f t="shared" si="0"/>
        <v>45323.520000000004</v>
      </c>
      <c r="P11" s="28">
        <f>SUM(P10)</f>
        <v>6798.5280000000002</v>
      </c>
      <c r="Q11" s="31">
        <f t="shared" si="1"/>
        <v>52122.048000000003</v>
      </c>
      <c r="R11" s="28">
        <f>SUM(R10)</f>
        <v>625464.576</v>
      </c>
      <c r="S11" s="28">
        <f>SUM(S10)</f>
        <v>42624</v>
      </c>
      <c r="T11" s="28">
        <f>SUM(T10)</f>
        <v>6393.5999999999995</v>
      </c>
      <c r="U11" s="28"/>
      <c r="V11" s="28">
        <f>SUM(V10)</f>
        <v>674482.17599999998</v>
      </c>
      <c r="W11" s="28">
        <f>SUM(W10)</f>
        <v>878175.79315200006</v>
      </c>
    </row>
    <row r="12">
      <c r="A12" s="32">
        <v>3</v>
      </c>
      <c r="B12" s="19" t="s">
        <v>28</v>
      </c>
      <c r="C12" s="20">
        <v>1</v>
      </c>
      <c r="D12" s="21">
        <v>10705</v>
      </c>
      <c r="E12" s="22">
        <v>1.3799999999999999</v>
      </c>
      <c r="F12" s="21">
        <f t="shared" ref="F12:F13" si="2">D12*E12</f>
        <v>14772.9</v>
      </c>
      <c r="G12" s="23">
        <v>0.29999999999999999</v>
      </c>
      <c r="H12" s="21">
        <f t="shared" ref="H12:H14" si="3">D12*G12</f>
        <v>3211.5</v>
      </c>
      <c r="I12" s="21">
        <f>D12*30%</f>
        <v>3211.5</v>
      </c>
      <c r="J12" s="21">
        <f>D12*5%</f>
        <v>535.25</v>
      </c>
      <c r="K12" s="21"/>
      <c r="L12" s="21"/>
      <c r="M12" s="24">
        <f>D12+F12+H12+I12+J12</f>
        <v>32436.150000000001</v>
      </c>
      <c r="N12" s="24"/>
      <c r="O12" s="24">
        <f t="shared" si="0"/>
        <v>32436.150000000001</v>
      </c>
      <c r="P12" s="21">
        <f>M12*15%</f>
        <v>4865.4224999999997</v>
      </c>
      <c r="Q12" s="24">
        <f t="shared" si="1"/>
        <v>37301.572500000002</v>
      </c>
      <c r="R12" s="24">
        <f t="shared" ref="R12:R14" si="4">Q12*12</f>
        <v>447618.87</v>
      </c>
      <c r="S12" s="21">
        <f t="shared" ref="S12:S14" si="5">D12*3</f>
        <v>32115</v>
      </c>
      <c r="T12" s="21">
        <f t="shared" ref="T12:T14" si="6">S12*15%</f>
        <v>4817.25</v>
      </c>
      <c r="U12" s="25">
        <f t="shared" ref="U12:U14" si="7">D12*2*1.15</f>
        <v>24621.499999999996</v>
      </c>
      <c r="V12" s="24">
        <f>U12+T12+S12+R12</f>
        <v>509172.62</v>
      </c>
      <c r="W12" s="24">
        <f t="shared" ref="W12:W14" si="8">V12*1.302</f>
        <v>662942.75124000001</v>
      </c>
    </row>
    <row r="13" ht="25.5" customHeight="1">
      <c r="A13" s="32">
        <v>4</v>
      </c>
      <c r="B13" s="19" t="s">
        <v>29</v>
      </c>
      <c r="C13" s="20">
        <v>1</v>
      </c>
      <c r="D13" s="21">
        <v>6386</v>
      </c>
      <c r="E13" s="22">
        <v>1.78</v>
      </c>
      <c r="F13" s="21">
        <f t="shared" si="2"/>
        <v>11367.08</v>
      </c>
      <c r="G13" s="23">
        <v>0.14999999999999999</v>
      </c>
      <c r="H13" s="21">
        <f t="shared" si="3"/>
        <v>957.89999999999998</v>
      </c>
      <c r="I13" s="21">
        <f t="shared" ref="I13:I14" si="9">D13*15%</f>
        <v>957.89999999999998</v>
      </c>
      <c r="J13" s="21"/>
      <c r="K13" s="21"/>
      <c r="L13" s="21"/>
      <c r="M13" s="24">
        <f>I13+H13+F13+D13</f>
        <v>19668.879999999997</v>
      </c>
      <c r="N13" s="24"/>
      <c r="O13" s="24">
        <f t="shared" si="0"/>
        <v>19668.879999999997</v>
      </c>
      <c r="P13" s="21">
        <f t="shared" ref="P13:P14" si="10">(M13+N13)*15%</f>
        <v>2950.3319999999994</v>
      </c>
      <c r="Q13" s="24">
        <f t="shared" si="1"/>
        <v>22619.211999999996</v>
      </c>
      <c r="R13" s="24">
        <f t="shared" si="4"/>
        <v>271430.54399999994</v>
      </c>
      <c r="S13" s="21">
        <f t="shared" si="5"/>
        <v>19158</v>
      </c>
      <c r="T13" s="21">
        <f t="shared" si="6"/>
        <v>2873.6999999999998</v>
      </c>
      <c r="U13" s="25">
        <f t="shared" si="7"/>
        <v>14687.799999999999</v>
      </c>
      <c r="V13" s="24">
        <f t="shared" ref="V13:V14" si="11">R13+S13+T13+U13</f>
        <v>308150.04399999994</v>
      </c>
      <c r="W13" s="24">
        <f t="shared" si="8"/>
        <v>401211.35728799994</v>
      </c>
    </row>
    <row r="14" ht="28.5" customHeight="1">
      <c r="A14" s="32">
        <v>5</v>
      </c>
      <c r="B14" s="19" t="s">
        <v>30</v>
      </c>
      <c r="C14" s="20">
        <v>1</v>
      </c>
      <c r="D14" s="21">
        <v>5478</v>
      </c>
      <c r="E14" s="22">
        <v>1.8500000000000001</v>
      </c>
      <c r="F14" s="21">
        <f>E14*D14</f>
        <v>10134.300000000001</v>
      </c>
      <c r="G14" s="23">
        <v>0.10000000000000001</v>
      </c>
      <c r="H14" s="21">
        <f t="shared" si="3"/>
        <v>547.80000000000007</v>
      </c>
      <c r="I14" s="21">
        <f t="shared" si="9"/>
        <v>821.69999999999993</v>
      </c>
      <c r="J14" s="21"/>
      <c r="K14" s="21"/>
      <c r="L14" s="21"/>
      <c r="M14" s="24">
        <f>D14+F14+H14+I14+J14</f>
        <v>16981.799999999999</v>
      </c>
      <c r="N14" s="24">
        <f>19242-M14</f>
        <v>2260.2000000000007</v>
      </c>
      <c r="O14" s="24">
        <f t="shared" si="0"/>
        <v>19242</v>
      </c>
      <c r="P14" s="21">
        <f t="shared" si="10"/>
        <v>2886.2999999999997</v>
      </c>
      <c r="Q14" s="24">
        <f t="shared" si="1"/>
        <v>22128.299999999999</v>
      </c>
      <c r="R14" s="24">
        <f t="shared" si="4"/>
        <v>265539.59999999998</v>
      </c>
      <c r="S14" s="21">
        <f t="shared" si="5"/>
        <v>16434</v>
      </c>
      <c r="T14" s="21">
        <f t="shared" si="6"/>
        <v>2465.0999999999999</v>
      </c>
      <c r="U14" s="25">
        <f t="shared" si="7"/>
        <v>12599.4</v>
      </c>
      <c r="V14" s="24">
        <f t="shared" si="11"/>
        <v>297038.09999999998</v>
      </c>
      <c r="W14" s="24">
        <f t="shared" si="8"/>
        <v>386743.60619999998</v>
      </c>
    </row>
    <row r="15" ht="18.75" customHeight="1">
      <c r="A15" s="26">
        <v>6</v>
      </c>
      <c r="B15" s="33" t="s">
        <v>17</v>
      </c>
      <c r="C15" s="16">
        <f>SUM(C12:C14)</f>
        <v>3</v>
      </c>
      <c r="D15" s="28">
        <f>SUM(D12:D14)</f>
        <v>22569</v>
      </c>
      <c r="E15" s="29"/>
      <c r="F15" s="28">
        <f>SUM(F12:F14)</f>
        <v>36274.279999999999</v>
      </c>
      <c r="G15" s="34"/>
      <c r="H15" s="28">
        <f t="shared" ref="H15:O15" si="12">SUM(H12:H14)</f>
        <v>4717.1999999999998</v>
      </c>
      <c r="I15" s="28">
        <f t="shared" si="12"/>
        <v>4991.0999999999995</v>
      </c>
      <c r="J15" s="28">
        <f t="shared" si="12"/>
        <v>535.25</v>
      </c>
      <c r="K15" s="28">
        <f t="shared" si="12"/>
        <v>0</v>
      </c>
      <c r="L15" s="28">
        <f t="shared" si="12"/>
        <v>0</v>
      </c>
      <c r="M15" s="28">
        <f t="shared" si="12"/>
        <v>69086.830000000002</v>
      </c>
      <c r="N15" s="28">
        <f t="shared" si="12"/>
        <v>2260.2000000000007</v>
      </c>
      <c r="O15" s="28">
        <f t="shared" si="12"/>
        <v>71347.029999999999</v>
      </c>
      <c r="P15" s="28">
        <f t="shared" ref="P15:P16" si="13">M15*15%</f>
        <v>10363.0245</v>
      </c>
      <c r="Q15" s="31">
        <f t="shared" si="1"/>
        <v>81710.054499999998</v>
      </c>
      <c r="R15" s="28">
        <f t="shared" ref="R15:W15" si="14">SUM(R12:R14)</f>
        <v>984589.01399999985</v>
      </c>
      <c r="S15" s="28">
        <f t="shared" si="14"/>
        <v>67707</v>
      </c>
      <c r="T15" s="28">
        <f t="shared" si="14"/>
        <v>10156.049999999999</v>
      </c>
      <c r="U15" s="28">
        <f t="shared" si="14"/>
        <v>51908.699999999997</v>
      </c>
      <c r="V15" s="28">
        <f t="shared" si="14"/>
        <v>1114360.764</v>
      </c>
      <c r="W15" s="28">
        <f t="shared" si="14"/>
        <v>1450897.7147279999</v>
      </c>
    </row>
    <row r="16" ht="17.25" customHeight="1">
      <c r="A16" s="26">
        <v>7</v>
      </c>
      <c r="B16" s="35" t="s">
        <v>31</v>
      </c>
      <c r="C16" s="36">
        <f>C11+C15</f>
        <v>4</v>
      </c>
      <c r="D16" s="37">
        <f>D11+D15</f>
        <v>36777</v>
      </c>
      <c r="E16" s="38"/>
      <c r="F16" s="37">
        <f>F11+F15</f>
        <v>54602.599999999999</v>
      </c>
      <c r="G16" s="34"/>
      <c r="H16" s="37">
        <f t="shared" ref="H16:O16" si="15">H11+H15</f>
        <v>10400.400000000001</v>
      </c>
      <c r="I16" s="37">
        <f t="shared" si="15"/>
        <v>10674.299999999999</v>
      </c>
      <c r="J16" s="37">
        <f t="shared" si="15"/>
        <v>1956.0500000000002</v>
      </c>
      <c r="K16" s="37">
        <f t="shared" si="15"/>
        <v>0</v>
      </c>
      <c r="L16" s="37">
        <f t="shared" si="15"/>
        <v>0</v>
      </c>
      <c r="M16" s="37">
        <f t="shared" si="15"/>
        <v>114410.35000000001</v>
      </c>
      <c r="N16" s="37">
        <f t="shared" si="15"/>
        <v>2260.2000000000007</v>
      </c>
      <c r="O16" s="37">
        <f t="shared" si="15"/>
        <v>116670.55</v>
      </c>
      <c r="P16" s="28">
        <f t="shared" si="13"/>
        <v>17161.552500000002</v>
      </c>
      <c r="Q16" s="31">
        <f t="shared" si="1"/>
        <v>133832.10250000001</v>
      </c>
      <c r="R16" s="37">
        <f t="shared" ref="R16:V16" si="16">R11+R15</f>
        <v>1610053.5899999999</v>
      </c>
      <c r="S16" s="37">
        <f t="shared" si="16"/>
        <v>110331</v>
      </c>
      <c r="T16" s="37">
        <f t="shared" si="16"/>
        <v>16549.649999999998</v>
      </c>
      <c r="U16" s="37">
        <f t="shared" si="16"/>
        <v>51908.699999999997</v>
      </c>
      <c r="V16" s="37">
        <f t="shared" si="16"/>
        <v>1788842.9399999999</v>
      </c>
      <c r="W16" s="37">
        <f>W11+W15-0.01</f>
        <v>2329073.4978800002</v>
      </c>
      <c r="Y16" s="39" t="s">
        <v>32</v>
      </c>
      <c r="Z16" s="39"/>
    </row>
    <row r="17" ht="18" customHeight="1">
      <c r="A17" s="32">
        <v>8</v>
      </c>
      <c r="B17" s="40" t="s">
        <v>33</v>
      </c>
      <c r="C17" s="41">
        <v>1</v>
      </c>
      <c r="D17" s="42">
        <v>5852</v>
      </c>
      <c r="E17" s="22">
        <v>1.3999999999999999</v>
      </c>
      <c r="F17" s="42">
        <f t="shared" ref="F17:F18" si="17">E17*D17</f>
        <v>8192.7999999999993</v>
      </c>
      <c r="G17" s="23">
        <v>0.40000000000000002</v>
      </c>
      <c r="H17" s="21">
        <f>D17*G17</f>
        <v>2340.8000000000002</v>
      </c>
      <c r="I17" s="21"/>
      <c r="J17" s="21"/>
      <c r="K17" s="21">
        <f>D17*40%</f>
        <v>2340.8000000000002</v>
      </c>
      <c r="L17" s="42">
        <v>0</v>
      </c>
      <c r="M17" s="43">
        <f>L17+F17+D17+J17+H17+K17</f>
        <v>18726.399999999998</v>
      </c>
      <c r="N17" s="43">
        <f t="shared" ref="N17:N18" si="18">19242*C17-M17</f>
        <v>515.60000000000218</v>
      </c>
      <c r="O17" s="43">
        <f t="shared" ref="O17:O18" si="19">N17+M17</f>
        <v>19242</v>
      </c>
      <c r="P17" s="42">
        <f t="shared" ref="P17:P18" si="20">(M17+N17)*15%</f>
        <v>2886.2999999999997</v>
      </c>
      <c r="Q17" s="24">
        <f t="shared" si="1"/>
        <v>22128.299999999999</v>
      </c>
      <c r="R17" s="43">
        <f t="shared" ref="R17:R18" si="21">Q17*12</f>
        <v>265539.59999999998</v>
      </c>
      <c r="S17" s="42">
        <f t="shared" ref="S17:S18" si="22">D17*2</f>
        <v>11704</v>
      </c>
      <c r="T17" s="21">
        <f t="shared" ref="T17:T18" si="23">S17*15%</f>
        <v>1755.5999999999999</v>
      </c>
      <c r="U17" s="43"/>
      <c r="V17" s="24">
        <f t="shared" ref="V17:V18" si="24">R17+S17+T17</f>
        <v>278999.19999999995</v>
      </c>
      <c r="W17" s="24">
        <f t="shared" ref="W17:W18" si="25">V17*1.302</f>
        <v>363256.95839999994</v>
      </c>
    </row>
    <row r="18" ht="20.25" customHeight="1">
      <c r="A18" s="32">
        <v>9</v>
      </c>
      <c r="B18" s="40" t="s">
        <v>34</v>
      </c>
      <c r="C18" s="41">
        <v>0.5</v>
      </c>
      <c r="D18" s="42">
        <v>2926</v>
      </c>
      <c r="E18" s="22">
        <v>2</v>
      </c>
      <c r="F18" s="42">
        <f t="shared" si="17"/>
        <v>5852</v>
      </c>
      <c r="G18" s="23"/>
      <c r="H18" s="21"/>
      <c r="I18" s="21"/>
      <c r="J18" s="21"/>
      <c r="K18" s="21"/>
      <c r="L18" s="42"/>
      <c r="M18" s="43">
        <f>D18+F18</f>
        <v>8778</v>
      </c>
      <c r="N18" s="43">
        <f t="shared" si="18"/>
        <v>843</v>
      </c>
      <c r="O18" s="43">
        <f t="shared" si="19"/>
        <v>9621</v>
      </c>
      <c r="P18" s="42">
        <f t="shared" si="20"/>
        <v>1443.1499999999999</v>
      </c>
      <c r="Q18" s="24">
        <f t="shared" si="1"/>
        <v>11064.15</v>
      </c>
      <c r="R18" s="43">
        <f t="shared" si="21"/>
        <v>132769.79999999999</v>
      </c>
      <c r="S18" s="42">
        <f t="shared" si="22"/>
        <v>5852</v>
      </c>
      <c r="T18" s="21">
        <f t="shared" si="23"/>
        <v>877.79999999999995</v>
      </c>
      <c r="U18" s="43"/>
      <c r="V18" s="24">
        <f t="shared" si="24"/>
        <v>139499.59999999998</v>
      </c>
      <c r="W18" s="24">
        <f t="shared" si="25"/>
        <v>181628.47919999997</v>
      </c>
    </row>
    <row r="19">
      <c r="A19" s="26">
        <v>10</v>
      </c>
      <c r="B19" s="44" t="s">
        <v>35</v>
      </c>
      <c r="C19" s="45">
        <f>C18+C17</f>
        <v>1.5</v>
      </c>
      <c r="D19" s="45">
        <f>D18+D17</f>
        <v>8778</v>
      </c>
      <c r="E19" s="46"/>
      <c r="F19" s="45">
        <f>F18+F17</f>
        <v>14044.799999999999</v>
      </c>
      <c r="G19" s="34"/>
      <c r="H19" s="45">
        <f t="shared" ref="H19:W19" si="26">H18+H17</f>
        <v>2340.8000000000002</v>
      </c>
      <c r="I19" s="45">
        <f t="shared" si="26"/>
        <v>0</v>
      </c>
      <c r="J19" s="45">
        <f t="shared" si="26"/>
        <v>0</v>
      </c>
      <c r="K19" s="45">
        <f t="shared" si="26"/>
        <v>2340.8000000000002</v>
      </c>
      <c r="L19" s="45">
        <f t="shared" si="26"/>
        <v>0</v>
      </c>
      <c r="M19" s="45">
        <f t="shared" si="26"/>
        <v>27504.399999999998</v>
      </c>
      <c r="N19" s="45">
        <f t="shared" si="26"/>
        <v>1358.6000000000022</v>
      </c>
      <c r="O19" s="45">
        <f t="shared" si="26"/>
        <v>28863</v>
      </c>
      <c r="P19" s="45">
        <f t="shared" si="26"/>
        <v>4329.4499999999998</v>
      </c>
      <c r="Q19" s="31">
        <f t="shared" si="26"/>
        <v>33192.449999999997</v>
      </c>
      <c r="R19" s="45">
        <f t="shared" si="26"/>
        <v>398309.39999999997</v>
      </c>
      <c r="S19" s="45">
        <f t="shared" si="26"/>
        <v>17556</v>
      </c>
      <c r="T19" s="45">
        <f t="shared" si="26"/>
        <v>2633.3999999999996</v>
      </c>
      <c r="U19" s="45">
        <f t="shared" si="26"/>
        <v>0</v>
      </c>
      <c r="V19" s="45">
        <f t="shared" si="26"/>
        <v>418498.79999999993</v>
      </c>
      <c r="W19" s="45">
        <f t="shared" si="26"/>
        <v>544885.43759999995</v>
      </c>
    </row>
    <row r="20">
      <c r="A20" s="16">
        <v>11</v>
      </c>
      <c r="B20" s="33" t="s">
        <v>31</v>
      </c>
      <c r="C20" s="33">
        <f>C16+C19</f>
        <v>5.5</v>
      </c>
      <c r="D20" s="47">
        <f>D16+D19</f>
        <v>45555</v>
      </c>
      <c r="E20" s="48"/>
      <c r="F20" s="47">
        <f>F16+F19</f>
        <v>68647.399999999994</v>
      </c>
      <c r="G20" s="34"/>
      <c r="H20" s="47">
        <f t="shared" ref="H20:W20" si="27">H16+H19</f>
        <v>12741.200000000001</v>
      </c>
      <c r="I20" s="47">
        <f t="shared" si="27"/>
        <v>10674.299999999999</v>
      </c>
      <c r="J20" s="47">
        <f t="shared" si="27"/>
        <v>1956.0500000000002</v>
      </c>
      <c r="K20" s="47">
        <f t="shared" si="27"/>
        <v>2340.8000000000002</v>
      </c>
      <c r="L20" s="47">
        <f t="shared" si="27"/>
        <v>0</v>
      </c>
      <c r="M20" s="47">
        <f t="shared" si="27"/>
        <v>141914.75</v>
      </c>
      <c r="N20" s="47">
        <f t="shared" si="27"/>
        <v>3618.8000000000029</v>
      </c>
      <c r="O20" s="47">
        <f t="shared" si="27"/>
        <v>145533.54999999999</v>
      </c>
      <c r="P20" s="47">
        <f t="shared" si="27"/>
        <v>21491.002500000002</v>
      </c>
      <c r="Q20" s="31">
        <f t="shared" si="27"/>
        <v>167024.55249999999</v>
      </c>
      <c r="R20" s="47">
        <f t="shared" si="27"/>
        <v>2008362.9899999998</v>
      </c>
      <c r="S20" s="47">
        <f t="shared" si="27"/>
        <v>127887</v>
      </c>
      <c r="T20" s="47">
        <f t="shared" si="27"/>
        <v>19183.049999999996</v>
      </c>
      <c r="U20" s="49">
        <f t="shared" si="27"/>
        <v>51908.699999999997</v>
      </c>
      <c r="V20" s="47">
        <f t="shared" si="27"/>
        <v>2207341.7399999998</v>
      </c>
      <c r="W20" s="47">
        <f t="shared" si="27"/>
        <v>2873958.93548</v>
      </c>
    </row>
    <row r="21">
      <c r="A21" s="50"/>
      <c r="B21" s="51"/>
      <c r="C21" s="51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</row>
    <row r="22">
      <c r="A22" s="53"/>
      <c r="B22" s="53"/>
      <c r="C22" s="53"/>
      <c r="D22" s="53"/>
      <c r="E22" s="53"/>
      <c r="F22" s="53"/>
      <c r="G22" s="53"/>
      <c r="H22" s="53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</row>
    <row r="23">
      <c r="A23" s="55"/>
      <c r="B23" s="56"/>
      <c r="C23" s="56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</row>
    <row r="24">
      <c r="A24" s="55"/>
      <c r="B24" s="56"/>
      <c r="C24" s="56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>
      <c r="A25" s="55"/>
      <c r="B25" s="56"/>
      <c r="C25" s="56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</row>
    <row r="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</sheetData>
  <mergeCells count="27">
    <mergeCell ref="Q2:W2"/>
    <mergeCell ref="S3:W3"/>
    <mergeCell ref="U4:W4"/>
    <mergeCell ref="D5:U5"/>
    <mergeCell ref="D6:U6"/>
    <mergeCell ref="A8:A9"/>
    <mergeCell ref="B8:B9"/>
    <mergeCell ref="C8:C9"/>
    <mergeCell ref="D8:D9"/>
    <mergeCell ref="E8:F8"/>
    <mergeCell ref="G8:H8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A22:H22"/>
  </mergeCells>
  <printOptions headings="0" gridLines="0"/>
  <pageMargins left="0.30708661417322836" right="0.30708661417322836" top="0.75196850393700776" bottom="0.75196850393700776" header="0.29999999999999999" footer="0.29999999999999999"/>
  <pageSetup paperSize="9" scale="67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Р7-Офис/7.4.0.227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12</cp:revision>
  <dcterms:modified xsi:type="dcterms:W3CDTF">2024-05-08T10:36:32Z</dcterms:modified>
</cp:coreProperties>
</file>