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 firstSheet="1" activeTab="2"/>
  </bookViews>
  <sheets>
    <sheet name="справочник" sheetId="10" state="hidden" r:id="rId1"/>
    <sheet name="1" sheetId="1" r:id="rId2"/>
    <sheet name="2" sheetId="4" r:id="rId3"/>
    <sheet name="3" sheetId="5" r:id="rId4"/>
    <sheet name="4" sheetId="7" r:id="rId5"/>
    <sheet name="5" sheetId="11" r:id="rId6"/>
    <sheet name="6" sheetId="8" r:id="rId7"/>
    <sheet name="7" sheetId="12" r:id="rId8"/>
    <sheet name="8" sheetId="9" r:id="rId9"/>
    <sheet name="9" sheetId="13" r:id="rId10"/>
    <sheet name="10" sheetId="14" state="hidden" r:id="rId11"/>
  </sheets>
  <externalReferences>
    <externalReference r:id="rId12"/>
  </externalReferences>
  <definedNames>
    <definedName name="_xlnm._FilterDatabase" localSheetId="4" hidden="1">'4'!$A$20:$H$135</definedName>
    <definedName name="_xlnm._FilterDatabase" localSheetId="5" hidden="1">'5'!$A$20:$G$131</definedName>
    <definedName name="_xlnm._FilterDatabase" localSheetId="6" hidden="1">'6'!$A$21:$I$137</definedName>
    <definedName name="_xlnm._FilterDatabase" localSheetId="7" hidden="1">'7'!$A$21:$H$133</definedName>
    <definedName name="_xlnm._FilterDatabase" localSheetId="8" hidden="1">'8'!$A$18:$H$47</definedName>
    <definedName name="_xlnm._FilterDatabase" localSheetId="9" hidden="1">'9'!$A$18:$G$47</definedName>
    <definedName name="_xlnm.Print_Titles" localSheetId="3">'3'!$16:$18</definedName>
    <definedName name="_xlnm.Print_Titles" localSheetId="4">'4'!$18:$20</definedName>
    <definedName name="_xlnm.Print_Titles" localSheetId="5">'5'!$18:$20</definedName>
    <definedName name="_xlnm.Print_Titles" localSheetId="6">'6'!$19:$21</definedName>
    <definedName name="_xlnm.Print_Titles" localSheetId="7">'7'!$19:$21</definedName>
    <definedName name="_xlnm.Print_Titles" localSheetId="8">'8'!$16:$18</definedName>
    <definedName name="_xlnm.Print_Titles" localSheetId="9">'9'!$16:$18</definedName>
    <definedName name="_xlnm.Print_Area" localSheetId="3">'3'!$B$1:$G$56</definedName>
    <definedName name="_xlnm.Print_Area" localSheetId="4">'4'!$B$1:$H$135</definedName>
    <definedName name="_xlnm.Print_Area" localSheetId="5">'5'!$B$1:$G$131</definedName>
    <definedName name="_xlnm.Print_Area" localSheetId="6">'6'!$B$1:$I$137</definedName>
    <definedName name="_xlnm.Print_Area" localSheetId="7">'7'!$B$1:$H$133</definedName>
    <definedName name="_xlnm.Print_Area" localSheetId="8">'8'!$B$1:$H$47</definedName>
    <definedName name="_xlnm.Print_Area" localSheetId="9">'9'!$B$1:$G$47</definedName>
  </definedNames>
  <calcPr calcId="125725" iterate="1"/>
</workbook>
</file>

<file path=xl/calcChain.xml><?xml version="1.0" encoding="utf-8"?>
<calcChain xmlns="http://schemas.openxmlformats.org/spreadsheetml/2006/main">
  <c r="H66" i="8"/>
  <c r="H46"/>
  <c r="H89" i="12"/>
  <c r="G28" i="13" s="1"/>
  <c r="H83" i="12"/>
  <c r="I93" i="8"/>
  <c r="I87"/>
  <c r="I89"/>
  <c r="H89"/>
  <c r="H101"/>
  <c r="H43"/>
  <c r="H42"/>
  <c r="H28"/>
  <c r="E27" i="4"/>
  <c r="D24"/>
  <c r="B84" i="11"/>
  <c r="C84"/>
  <c r="D84"/>
  <c r="E84"/>
  <c r="F84"/>
  <c r="G84"/>
  <c r="B85"/>
  <c r="C85"/>
  <c r="D85"/>
  <c r="E85"/>
  <c r="F85"/>
  <c r="G85"/>
  <c r="B86"/>
  <c r="C86"/>
  <c r="D86"/>
  <c r="E86"/>
  <c r="F86"/>
  <c r="B87"/>
  <c r="C87"/>
  <c r="D87"/>
  <c r="E87"/>
  <c r="F87"/>
  <c r="G87"/>
  <c r="B25" i="13"/>
  <c r="B26"/>
  <c r="C26"/>
  <c r="D26"/>
  <c r="E26"/>
  <c r="F26"/>
  <c r="G26"/>
  <c r="B27"/>
  <c r="B28"/>
  <c r="C28"/>
  <c r="D28"/>
  <c r="E28"/>
  <c r="F28"/>
  <c r="B25" i="9"/>
  <c r="B26"/>
  <c r="C26"/>
  <c r="D26"/>
  <c r="E26"/>
  <c r="F26"/>
  <c r="G26"/>
  <c r="H26"/>
  <c r="B27"/>
  <c r="B28"/>
  <c r="C28"/>
  <c r="D28"/>
  <c r="E28"/>
  <c r="F28"/>
  <c r="G28"/>
  <c r="H28"/>
  <c r="B88" i="7"/>
  <c r="C88"/>
  <c r="D88"/>
  <c r="E88"/>
  <c r="F88"/>
  <c r="B89"/>
  <c r="C89"/>
  <c r="D89"/>
  <c r="E89"/>
  <c r="F89"/>
  <c r="G89"/>
  <c r="H89"/>
  <c r="B90"/>
  <c r="C90"/>
  <c r="D90"/>
  <c r="E90"/>
  <c r="F90"/>
  <c r="B91"/>
  <c r="C91"/>
  <c r="D91"/>
  <c r="E91"/>
  <c r="F91"/>
  <c r="G91"/>
  <c r="H91"/>
  <c r="G3" i="13"/>
  <c r="G2"/>
  <c r="H3" i="12"/>
  <c r="H2"/>
  <c r="G3" i="11"/>
  <c r="G2"/>
  <c r="H86" i="12"/>
  <c r="G25" i="13" s="1"/>
  <c r="H88" i="12" l="1"/>
  <c r="G27" i="13" s="1"/>
  <c r="H87" i="8"/>
  <c r="G86" i="11" l="1"/>
  <c r="H121" i="8"/>
  <c r="H111"/>
  <c r="H103"/>
  <c r="H96"/>
  <c r="H68"/>
  <c r="H58"/>
  <c r="I92"/>
  <c r="I90"/>
  <c r="H92"/>
  <c r="H90"/>
  <c r="H90" i="7" l="1"/>
  <c r="H27" i="9"/>
  <c r="G27"/>
  <c r="G90" i="7"/>
  <c r="H88"/>
  <c r="H25" i="9"/>
  <c r="G88" i="7"/>
  <c r="G25" i="9"/>
  <c r="F27" i="4"/>
  <c r="D27"/>
  <c r="D34" l="1"/>
  <c r="H3" i="9"/>
  <c r="H2"/>
  <c r="I3" i="8"/>
  <c r="I2"/>
  <c r="H3" i="7"/>
  <c r="H2"/>
  <c r="G56"/>
  <c r="F7" i="14"/>
  <c r="F8"/>
  <c r="F9"/>
  <c r="F6"/>
  <c r="B15"/>
  <c r="F19"/>
  <c r="E19"/>
  <c r="D19"/>
  <c r="G46" i="13"/>
  <c r="F46"/>
  <c r="E46"/>
  <c r="D46"/>
  <c r="C46"/>
  <c r="B46"/>
  <c r="B45"/>
  <c r="B44"/>
  <c r="G43"/>
  <c r="F43"/>
  <c r="E43"/>
  <c r="D43"/>
  <c r="C43"/>
  <c r="B43"/>
  <c r="B42"/>
  <c r="B41"/>
  <c r="G22"/>
  <c r="G24"/>
  <c r="G34"/>
  <c r="F36"/>
  <c r="E36"/>
  <c r="D36"/>
  <c r="C36"/>
  <c r="F34"/>
  <c r="E34"/>
  <c r="D34"/>
  <c r="C34"/>
  <c r="F31"/>
  <c r="E31"/>
  <c r="D31"/>
  <c r="C31"/>
  <c r="F24"/>
  <c r="E24"/>
  <c r="D24"/>
  <c r="C24"/>
  <c r="F22"/>
  <c r="E22"/>
  <c r="D22"/>
  <c r="C22"/>
  <c r="B36"/>
  <c r="B35"/>
  <c r="B34"/>
  <c r="B33"/>
  <c r="B32"/>
  <c r="B31"/>
  <c r="B30"/>
  <c r="B29"/>
  <c r="B24"/>
  <c r="B23"/>
  <c r="B22"/>
  <c r="B21"/>
  <c r="B20"/>
  <c r="B19"/>
  <c r="B53" i="7"/>
  <c r="C53"/>
  <c r="D53"/>
  <c r="E53"/>
  <c r="F53"/>
  <c r="B54"/>
  <c r="C54"/>
  <c r="D54"/>
  <c r="E54"/>
  <c r="F54"/>
  <c r="B55"/>
  <c r="C55"/>
  <c r="D55"/>
  <c r="E55"/>
  <c r="F55"/>
  <c r="B56"/>
  <c r="C56"/>
  <c r="D56"/>
  <c r="E56"/>
  <c r="F56"/>
  <c r="H56"/>
  <c r="I57" i="8"/>
  <c r="I56" s="1"/>
  <c r="G40" i="13"/>
  <c r="G38"/>
  <c r="F40"/>
  <c r="E40"/>
  <c r="D40"/>
  <c r="C40"/>
  <c r="B40"/>
  <c r="B39"/>
  <c r="F38"/>
  <c r="E38"/>
  <c r="D38"/>
  <c r="C38"/>
  <c r="B38"/>
  <c r="B37"/>
  <c r="G128" i="11"/>
  <c r="F128"/>
  <c r="E128"/>
  <c r="D128"/>
  <c r="C128"/>
  <c r="B128"/>
  <c r="F127"/>
  <c r="E127"/>
  <c r="D127"/>
  <c r="C127"/>
  <c r="B127"/>
  <c r="F126"/>
  <c r="E126"/>
  <c r="D126"/>
  <c r="C126"/>
  <c r="B126"/>
  <c r="F125"/>
  <c r="E125"/>
  <c r="D125"/>
  <c r="C125"/>
  <c r="F124"/>
  <c r="E124"/>
  <c r="D124"/>
  <c r="C124"/>
  <c r="B124"/>
  <c r="F123"/>
  <c r="E123"/>
  <c r="D123"/>
  <c r="C123"/>
  <c r="B123"/>
  <c r="G122"/>
  <c r="F122"/>
  <c r="E122"/>
  <c r="D122"/>
  <c r="C122"/>
  <c r="B122"/>
  <c r="F121"/>
  <c r="E121"/>
  <c r="D121"/>
  <c r="C121"/>
  <c r="B121"/>
  <c r="F120"/>
  <c r="E120"/>
  <c r="D120"/>
  <c r="C120"/>
  <c r="B120"/>
  <c r="F119"/>
  <c r="E119"/>
  <c r="D119"/>
  <c r="C119"/>
  <c r="B119"/>
  <c r="F118"/>
  <c r="E118"/>
  <c r="D118"/>
  <c r="C118"/>
  <c r="B118"/>
  <c r="G117"/>
  <c r="F117"/>
  <c r="E117"/>
  <c r="D117"/>
  <c r="C117"/>
  <c r="B117"/>
  <c r="F116"/>
  <c r="E116"/>
  <c r="D116"/>
  <c r="C116"/>
  <c r="B116"/>
  <c r="G115"/>
  <c r="F115"/>
  <c r="E115"/>
  <c r="D115"/>
  <c r="C115"/>
  <c r="B115"/>
  <c r="F114"/>
  <c r="E114"/>
  <c r="D114"/>
  <c r="C114"/>
  <c r="B114"/>
  <c r="F113"/>
  <c r="E113"/>
  <c r="D113"/>
  <c r="C113"/>
  <c r="B113"/>
  <c r="F112"/>
  <c r="E112"/>
  <c r="D112"/>
  <c r="C112"/>
  <c r="B112"/>
  <c r="G111"/>
  <c r="F111"/>
  <c r="E111"/>
  <c r="D111"/>
  <c r="C111"/>
  <c r="B111"/>
  <c r="F110"/>
  <c r="E110"/>
  <c r="D110"/>
  <c r="C110"/>
  <c r="B110"/>
  <c r="F109"/>
  <c r="E109"/>
  <c r="D109"/>
  <c r="C109"/>
  <c r="B109"/>
  <c r="F108"/>
  <c r="E108"/>
  <c r="D108"/>
  <c r="C108"/>
  <c r="B108"/>
  <c r="F107"/>
  <c r="E107"/>
  <c r="D107"/>
  <c r="C107"/>
  <c r="B107"/>
  <c r="F106"/>
  <c r="E106"/>
  <c r="D106"/>
  <c r="C106"/>
  <c r="B106"/>
  <c r="G105"/>
  <c r="F105"/>
  <c r="E105"/>
  <c r="D105"/>
  <c r="C105"/>
  <c r="B105"/>
  <c r="F104"/>
  <c r="E104"/>
  <c r="D104"/>
  <c r="C104"/>
  <c r="B104"/>
  <c r="F103"/>
  <c r="E103"/>
  <c r="D103"/>
  <c r="C103"/>
  <c r="B103"/>
  <c r="F102"/>
  <c r="E102"/>
  <c r="D102"/>
  <c r="C102"/>
  <c r="F101"/>
  <c r="E101"/>
  <c r="D101"/>
  <c r="C101"/>
  <c r="B101"/>
  <c r="F100"/>
  <c r="E100"/>
  <c r="D100"/>
  <c r="C100"/>
  <c r="B100"/>
  <c r="G99"/>
  <c r="F99"/>
  <c r="E99"/>
  <c r="D99"/>
  <c r="C99"/>
  <c r="B99"/>
  <c r="F98"/>
  <c r="E98"/>
  <c r="D98"/>
  <c r="C98"/>
  <c r="B98"/>
  <c r="G97"/>
  <c r="F97"/>
  <c r="E97"/>
  <c r="D97"/>
  <c r="C97"/>
  <c r="B97"/>
  <c r="F96"/>
  <c r="E96"/>
  <c r="D96"/>
  <c r="C96"/>
  <c r="B96"/>
  <c r="F95"/>
  <c r="E95"/>
  <c r="D95"/>
  <c r="C95"/>
  <c r="B95"/>
  <c r="F94"/>
  <c r="E94"/>
  <c r="D94"/>
  <c r="C94"/>
  <c r="B94"/>
  <c r="G93"/>
  <c r="F93"/>
  <c r="E93"/>
  <c r="D93"/>
  <c r="C93"/>
  <c r="B93"/>
  <c r="F92"/>
  <c r="E92"/>
  <c r="D92"/>
  <c r="C92"/>
  <c r="B92"/>
  <c r="F91"/>
  <c r="E91"/>
  <c r="D91"/>
  <c r="C91"/>
  <c r="B91"/>
  <c r="F90"/>
  <c r="E90"/>
  <c r="D90"/>
  <c r="C90"/>
  <c r="B90"/>
  <c r="F89"/>
  <c r="E89"/>
  <c r="D89"/>
  <c r="C89"/>
  <c r="B89"/>
  <c r="F88"/>
  <c r="E88"/>
  <c r="D88"/>
  <c r="C88"/>
  <c r="B88"/>
  <c r="G83"/>
  <c r="F83"/>
  <c r="E83"/>
  <c r="D83"/>
  <c r="C83"/>
  <c r="B83"/>
  <c r="F82"/>
  <c r="E82"/>
  <c r="D82"/>
  <c r="C82"/>
  <c r="B82"/>
  <c r="G81"/>
  <c r="F81"/>
  <c r="E81"/>
  <c r="D81"/>
  <c r="C81"/>
  <c r="B81"/>
  <c r="F80"/>
  <c r="E80"/>
  <c r="D80"/>
  <c r="C80"/>
  <c r="B80"/>
  <c r="F79"/>
  <c r="E79"/>
  <c r="D79"/>
  <c r="C79"/>
  <c r="B79"/>
  <c r="F78"/>
  <c r="E78"/>
  <c r="D78"/>
  <c r="C78"/>
  <c r="B78"/>
  <c r="F77"/>
  <c r="E77"/>
  <c r="D77"/>
  <c r="C77"/>
  <c r="B77"/>
  <c r="F76"/>
  <c r="E76"/>
  <c r="D76"/>
  <c r="C76"/>
  <c r="B76"/>
  <c r="G75"/>
  <c r="F75"/>
  <c r="E75"/>
  <c r="D75"/>
  <c r="C75"/>
  <c r="B75"/>
  <c r="F74"/>
  <c r="E74"/>
  <c r="D74"/>
  <c r="C74"/>
  <c r="B74"/>
  <c r="F73"/>
  <c r="E73"/>
  <c r="D73"/>
  <c r="C73"/>
  <c r="B73"/>
  <c r="F72"/>
  <c r="E72"/>
  <c r="D72"/>
  <c r="C72"/>
  <c r="B72"/>
  <c r="F71"/>
  <c r="E71"/>
  <c r="D71"/>
  <c r="C71"/>
  <c r="B71"/>
  <c r="G70"/>
  <c r="F70"/>
  <c r="E70"/>
  <c r="D70"/>
  <c r="C70"/>
  <c r="B70"/>
  <c r="F69"/>
  <c r="E69"/>
  <c r="D69"/>
  <c r="C69"/>
  <c r="B69"/>
  <c r="F68"/>
  <c r="E68"/>
  <c r="D68"/>
  <c r="C68"/>
  <c r="B68"/>
  <c r="F67"/>
  <c r="E67"/>
  <c r="D67"/>
  <c r="C67"/>
  <c r="B67"/>
  <c r="F66"/>
  <c r="E66"/>
  <c r="D66"/>
  <c r="C66"/>
  <c r="B66"/>
  <c r="G65"/>
  <c r="F65"/>
  <c r="E65"/>
  <c r="D65"/>
  <c r="C65"/>
  <c r="B65"/>
  <c r="G64"/>
  <c r="F64"/>
  <c r="E64"/>
  <c r="D64"/>
  <c r="C64"/>
  <c r="B64"/>
  <c r="F63"/>
  <c r="E63"/>
  <c r="D63"/>
  <c r="C63"/>
  <c r="B63"/>
  <c r="G62"/>
  <c r="F62"/>
  <c r="E62"/>
  <c r="D62"/>
  <c r="C62"/>
  <c r="B62"/>
  <c r="F61"/>
  <c r="E61"/>
  <c r="D61"/>
  <c r="C61"/>
  <c r="B61"/>
  <c r="G60"/>
  <c r="F60"/>
  <c r="E60"/>
  <c r="D60"/>
  <c r="C60"/>
  <c r="B60"/>
  <c r="F59"/>
  <c r="E59"/>
  <c r="D59"/>
  <c r="C59"/>
  <c r="B59"/>
  <c r="F58"/>
  <c r="E58"/>
  <c r="D58"/>
  <c r="C58"/>
  <c r="B58"/>
  <c r="F57"/>
  <c r="E57"/>
  <c r="D57"/>
  <c r="C57"/>
  <c r="B57"/>
  <c r="G56"/>
  <c r="F56"/>
  <c r="E56"/>
  <c r="D56"/>
  <c r="C56"/>
  <c r="B56"/>
  <c r="F55"/>
  <c r="E55"/>
  <c r="D55"/>
  <c r="C55"/>
  <c r="B55"/>
  <c r="F54"/>
  <c r="E54"/>
  <c r="D54"/>
  <c r="C54"/>
  <c r="B54"/>
  <c r="F53"/>
  <c r="E53"/>
  <c r="D53"/>
  <c r="C53"/>
  <c r="B53"/>
  <c r="G52"/>
  <c r="F52"/>
  <c r="E52"/>
  <c r="D52"/>
  <c r="C52"/>
  <c r="B52"/>
  <c r="F51"/>
  <c r="E51"/>
  <c r="D51"/>
  <c r="C51"/>
  <c r="B51"/>
  <c r="F50"/>
  <c r="E50"/>
  <c r="D50"/>
  <c r="C50"/>
  <c r="B50"/>
  <c r="G49"/>
  <c r="F49"/>
  <c r="E49"/>
  <c r="D49"/>
  <c r="C49"/>
  <c r="B49"/>
  <c r="F48"/>
  <c r="E48"/>
  <c r="D48"/>
  <c r="C48"/>
  <c r="B48"/>
  <c r="F47"/>
  <c r="E47"/>
  <c r="D47"/>
  <c r="C47"/>
  <c r="B47"/>
  <c r="F46"/>
  <c r="E46"/>
  <c r="D46"/>
  <c r="C46"/>
  <c r="B46"/>
  <c r="F45"/>
  <c r="E45"/>
  <c r="D45"/>
  <c r="C45"/>
  <c r="B45"/>
  <c r="G44"/>
  <c r="F44"/>
  <c r="E44"/>
  <c r="D44"/>
  <c r="C44"/>
  <c r="B44"/>
  <c r="F43"/>
  <c r="E43"/>
  <c r="D43"/>
  <c r="C43"/>
  <c r="B43"/>
  <c r="G42"/>
  <c r="F42"/>
  <c r="E42"/>
  <c r="D42"/>
  <c r="C42"/>
  <c r="B42"/>
  <c r="F41"/>
  <c r="E41"/>
  <c r="D41"/>
  <c r="C41"/>
  <c r="B41"/>
  <c r="G40"/>
  <c r="F40"/>
  <c r="E40"/>
  <c r="D40"/>
  <c r="C40"/>
  <c r="B40"/>
  <c r="F39"/>
  <c r="E39"/>
  <c r="D39"/>
  <c r="C39"/>
  <c r="B39"/>
  <c r="F38"/>
  <c r="E38"/>
  <c r="D38"/>
  <c r="C38"/>
  <c r="B38"/>
  <c r="G37"/>
  <c r="F37"/>
  <c r="E37"/>
  <c r="D37"/>
  <c r="C37"/>
  <c r="B37"/>
  <c r="F36"/>
  <c r="E36"/>
  <c r="D36"/>
  <c r="C36"/>
  <c r="B36"/>
  <c r="F35"/>
  <c r="E35"/>
  <c r="D35"/>
  <c r="C35"/>
  <c r="B35"/>
  <c r="G34"/>
  <c r="F34"/>
  <c r="E34"/>
  <c r="D34"/>
  <c r="C34"/>
  <c r="B34"/>
  <c r="F33"/>
  <c r="E33"/>
  <c r="D33"/>
  <c r="C33"/>
  <c r="B33"/>
  <c r="F32"/>
  <c r="E32"/>
  <c r="D32"/>
  <c r="C32"/>
  <c r="B32"/>
  <c r="F31"/>
  <c r="E31"/>
  <c r="D31"/>
  <c r="C31"/>
  <c r="B31"/>
  <c r="G30"/>
  <c r="F30"/>
  <c r="E30"/>
  <c r="D30"/>
  <c r="C30"/>
  <c r="B30"/>
  <c r="F29"/>
  <c r="E29"/>
  <c r="D29"/>
  <c r="C29"/>
  <c r="B29"/>
  <c r="F28"/>
  <c r="E28"/>
  <c r="D28"/>
  <c r="C28"/>
  <c r="B28"/>
  <c r="F27"/>
  <c r="E27"/>
  <c r="D27"/>
  <c r="C27"/>
  <c r="B27"/>
  <c r="G26"/>
  <c r="F26"/>
  <c r="E26"/>
  <c r="D26"/>
  <c r="C26"/>
  <c r="B26"/>
  <c r="F25"/>
  <c r="E25"/>
  <c r="D25"/>
  <c r="C25"/>
  <c r="B25"/>
  <c r="F24"/>
  <c r="E24"/>
  <c r="D24"/>
  <c r="C24"/>
  <c r="B24"/>
  <c r="F23"/>
  <c r="E23"/>
  <c r="D23"/>
  <c r="C23"/>
  <c r="B23"/>
  <c r="F22"/>
  <c r="E22"/>
  <c r="D22"/>
  <c r="C22"/>
  <c r="B22"/>
  <c r="G53" i="5"/>
  <c r="H92" i="12"/>
  <c r="G31" i="13" s="1"/>
  <c r="H97" i="12"/>
  <c r="G95" i="11" s="1"/>
  <c r="G36" i="13" l="1"/>
  <c r="G90" i="11"/>
  <c r="H57" i="8"/>
  <c r="G55" i="7" s="1"/>
  <c r="I55" i="8"/>
  <c r="H53" i="7" s="1"/>
  <c r="F31" i="5" s="1"/>
  <c r="H54" i="7"/>
  <c r="H55"/>
  <c r="H43" i="12"/>
  <c r="H132"/>
  <c r="H129"/>
  <c r="G45" i="13" s="1"/>
  <c r="H123" i="12"/>
  <c r="H118"/>
  <c r="G116" i="11" s="1"/>
  <c r="H116" i="12"/>
  <c r="G114" i="11" s="1"/>
  <c r="H112" i="12"/>
  <c r="H106"/>
  <c r="G42" i="13" s="1"/>
  <c r="H100" i="12"/>
  <c r="H98"/>
  <c r="H96"/>
  <c r="G35" i="13" s="1"/>
  <c r="H94" i="12"/>
  <c r="G33" i="13" s="1"/>
  <c r="H91" i="12"/>
  <c r="G30" i="13" s="1"/>
  <c r="H84" i="12"/>
  <c r="G23" i="13" s="1"/>
  <c r="H82" i="12"/>
  <c r="H76"/>
  <c r="G74" i="11" s="1"/>
  <c r="H71" i="12"/>
  <c r="H65"/>
  <c r="G63" i="11" s="1"/>
  <c r="H63" i="12"/>
  <c r="G61" i="11" s="1"/>
  <c r="H61" i="12"/>
  <c r="G59" i="11" s="1"/>
  <c r="H57" i="12"/>
  <c r="H53"/>
  <c r="H50"/>
  <c r="H45"/>
  <c r="G43" i="11" s="1"/>
  <c r="H38" i="12"/>
  <c r="H35"/>
  <c r="H31"/>
  <c r="H27"/>
  <c r="B127"/>
  <c r="B125" i="11" s="1"/>
  <c r="B104" i="12"/>
  <c r="B102" i="11" s="1"/>
  <c r="I41" i="8"/>
  <c r="H39" i="7" s="1"/>
  <c r="H41" i="8"/>
  <c r="G39" i="7" s="1"/>
  <c r="I133" i="8"/>
  <c r="I132" s="1"/>
  <c r="H44" i="9" s="1"/>
  <c r="H133" i="8"/>
  <c r="G45" i="9" s="1"/>
  <c r="I127" i="8"/>
  <c r="I126" s="1"/>
  <c r="H127"/>
  <c r="G125" i="7" s="1"/>
  <c r="I122" i="8"/>
  <c r="I120"/>
  <c r="H122"/>
  <c r="G120" i="7" s="1"/>
  <c r="H120" i="8"/>
  <c r="G118" i="7" s="1"/>
  <c r="I116" i="8"/>
  <c r="I115" s="1"/>
  <c r="H113" i="7" s="1"/>
  <c r="F46" i="5" s="1"/>
  <c r="H116" i="8"/>
  <c r="G114" i="7" s="1"/>
  <c r="I110" i="8"/>
  <c r="I109" s="1"/>
  <c r="H110"/>
  <c r="G42" i="9" s="1"/>
  <c r="I98" i="8"/>
  <c r="H33" i="9" s="1"/>
  <c r="I100" i="8"/>
  <c r="H35" i="9" s="1"/>
  <c r="I102" i="8"/>
  <c r="H37" i="9" s="1"/>
  <c r="I104" i="8"/>
  <c r="H102" i="7" s="1"/>
  <c r="H104" i="8"/>
  <c r="G39" i="9" s="1"/>
  <c r="H102" i="8"/>
  <c r="G100" i="7" s="1"/>
  <c r="H100" i="8"/>
  <c r="G35" i="9" s="1"/>
  <c r="H98" i="8"/>
  <c r="G33" i="9" s="1"/>
  <c r="I95" i="8"/>
  <c r="I94" s="1"/>
  <c r="H95"/>
  <c r="G93" i="7" s="1"/>
  <c r="I88" i="8"/>
  <c r="H23" i="9" s="1"/>
  <c r="H88" i="8"/>
  <c r="G23" i="9" s="1"/>
  <c r="I86" i="8"/>
  <c r="H84" i="7" s="1"/>
  <c r="H86" i="8"/>
  <c r="I80"/>
  <c r="H78" i="7" s="1"/>
  <c r="H80" i="8"/>
  <c r="H79" s="1"/>
  <c r="H69"/>
  <c r="I75"/>
  <c r="H73" i="7" s="1"/>
  <c r="H75" i="8"/>
  <c r="H74" s="1"/>
  <c r="I65"/>
  <c r="I67"/>
  <c r="I69"/>
  <c r="H67"/>
  <c r="G65" i="7" s="1"/>
  <c r="H65" i="8"/>
  <c r="G63" i="7" s="1"/>
  <c r="I61" i="8"/>
  <c r="I60" s="1"/>
  <c r="H61"/>
  <c r="G59" i="7" s="1"/>
  <c r="I50" i="8"/>
  <c r="I49" s="1"/>
  <c r="H50"/>
  <c r="G48" i="7" s="1"/>
  <c r="I53" i="8"/>
  <c r="I52" s="1"/>
  <c r="H50" i="7" s="1"/>
  <c r="F30" i="5" s="1"/>
  <c r="E23" i="14" s="1"/>
  <c r="H53" i="8"/>
  <c r="G51" i="7" s="1"/>
  <c r="I45" i="8"/>
  <c r="H43" i="7" s="1"/>
  <c r="H45" i="8"/>
  <c r="I38"/>
  <c r="H36" i="7" s="1"/>
  <c r="I35" i="8"/>
  <c r="I34" s="1"/>
  <c r="H32" i="7" s="1"/>
  <c r="F24" i="5" s="1"/>
  <c r="E21" i="14" s="1"/>
  <c r="H38" i="8"/>
  <c r="G36" i="7" s="1"/>
  <c r="H35" i="8"/>
  <c r="G33" i="7" s="1"/>
  <c r="I31" i="8"/>
  <c r="I30" s="1"/>
  <c r="H28" i="7" s="1"/>
  <c r="H31" i="8"/>
  <c r="G29" i="7" s="1"/>
  <c r="I27" i="8"/>
  <c r="I26" s="1"/>
  <c r="H27"/>
  <c r="G25" i="7" s="1"/>
  <c r="I101" i="8"/>
  <c r="H99" i="7" s="1"/>
  <c r="G119"/>
  <c r="G38" i="9"/>
  <c r="G22"/>
  <c r="H22"/>
  <c r="G24"/>
  <c r="H24"/>
  <c r="G31"/>
  <c r="H31"/>
  <c r="G34"/>
  <c r="H34"/>
  <c r="G36"/>
  <c r="H36"/>
  <c r="H38"/>
  <c r="H40"/>
  <c r="G40"/>
  <c r="H43"/>
  <c r="G43"/>
  <c r="H46"/>
  <c r="G46"/>
  <c r="F46"/>
  <c r="E46"/>
  <c r="D46"/>
  <c r="C46"/>
  <c r="F43"/>
  <c r="E43"/>
  <c r="D43"/>
  <c r="C43"/>
  <c r="F40"/>
  <c r="E40"/>
  <c r="D40"/>
  <c r="C40"/>
  <c r="F38"/>
  <c r="E38"/>
  <c r="D38"/>
  <c r="C38"/>
  <c r="F36"/>
  <c r="E36"/>
  <c r="D36"/>
  <c r="C36"/>
  <c r="F34"/>
  <c r="E34"/>
  <c r="D34"/>
  <c r="C34"/>
  <c r="F31"/>
  <c r="E31"/>
  <c r="D31"/>
  <c r="C31"/>
  <c r="F24"/>
  <c r="E24"/>
  <c r="D24"/>
  <c r="C24"/>
  <c r="F22"/>
  <c r="E22"/>
  <c r="D22"/>
  <c r="C22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4"/>
  <c r="B23"/>
  <c r="B22"/>
  <c r="B21"/>
  <c r="B20"/>
  <c r="B19"/>
  <c r="H132" i="7"/>
  <c r="G132"/>
  <c r="F132"/>
  <c r="E132"/>
  <c r="D132"/>
  <c r="C132"/>
  <c r="B132"/>
  <c r="F131"/>
  <c r="E131"/>
  <c r="D131"/>
  <c r="C131"/>
  <c r="B131"/>
  <c r="F130"/>
  <c r="E130"/>
  <c r="D130"/>
  <c r="C130"/>
  <c r="B130"/>
  <c r="F129"/>
  <c r="E129"/>
  <c r="D129"/>
  <c r="C129"/>
  <c r="F128"/>
  <c r="E128"/>
  <c r="D128"/>
  <c r="C128"/>
  <c r="B128"/>
  <c r="F127"/>
  <c r="E127"/>
  <c r="D127"/>
  <c r="C127"/>
  <c r="B127"/>
  <c r="H126"/>
  <c r="G126"/>
  <c r="F126"/>
  <c r="E126"/>
  <c r="D126"/>
  <c r="C126"/>
  <c r="B126"/>
  <c r="F125"/>
  <c r="E125"/>
  <c r="D125"/>
  <c r="C125"/>
  <c r="B125"/>
  <c r="F124"/>
  <c r="E124"/>
  <c r="D124"/>
  <c r="C124"/>
  <c r="B124"/>
  <c r="F123"/>
  <c r="E123"/>
  <c r="D123"/>
  <c r="C123"/>
  <c r="B123"/>
  <c r="F122"/>
  <c r="E122"/>
  <c r="D122"/>
  <c r="C122"/>
  <c r="B122"/>
  <c r="H121"/>
  <c r="G121"/>
  <c r="F121"/>
  <c r="E121"/>
  <c r="D121"/>
  <c r="C121"/>
  <c r="B121"/>
  <c r="H120"/>
  <c r="F120"/>
  <c r="E120"/>
  <c r="D120"/>
  <c r="C120"/>
  <c r="B120"/>
  <c r="H119"/>
  <c r="F119"/>
  <c r="E119"/>
  <c r="D119"/>
  <c r="C119"/>
  <c r="B119"/>
  <c r="H118"/>
  <c r="F118"/>
  <c r="E118"/>
  <c r="D118"/>
  <c r="C118"/>
  <c r="B118"/>
  <c r="F117"/>
  <c r="E117"/>
  <c r="D117"/>
  <c r="C117"/>
  <c r="B117"/>
  <c r="F116"/>
  <c r="E116"/>
  <c r="D116"/>
  <c r="C116"/>
  <c r="B116"/>
  <c r="H115"/>
  <c r="G115"/>
  <c r="F115"/>
  <c r="E115"/>
  <c r="D115"/>
  <c r="C115"/>
  <c r="B115"/>
  <c r="F114"/>
  <c r="E114"/>
  <c r="D114"/>
  <c r="C114"/>
  <c r="B114"/>
  <c r="F113"/>
  <c r="E113"/>
  <c r="D113"/>
  <c r="C113"/>
  <c r="B113"/>
  <c r="F112"/>
  <c r="E112"/>
  <c r="D112"/>
  <c r="C112"/>
  <c r="B112"/>
  <c r="F111"/>
  <c r="E111"/>
  <c r="D111"/>
  <c r="C111"/>
  <c r="B111"/>
  <c r="F110"/>
  <c r="E110"/>
  <c r="D110"/>
  <c r="C110"/>
  <c r="B110"/>
  <c r="H109"/>
  <c r="G109"/>
  <c r="F109"/>
  <c r="E109"/>
  <c r="D109"/>
  <c r="C109"/>
  <c r="B109"/>
  <c r="F108"/>
  <c r="E108"/>
  <c r="D108"/>
  <c r="C108"/>
  <c r="B108"/>
  <c r="F107"/>
  <c r="E107"/>
  <c r="D107"/>
  <c r="C107"/>
  <c r="B107"/>
  <c r="F106"/>
  <c r="E106"/>
  <c r="D106"/>
  <c r="C106"/>
  <c r="F105"/>
  <c r="E105"/>
  <c r="D105"/>
  <c r="C105"/>
  <c r="B105"/>
  <c r="F104"/>
  <c r="E104"/>
  <c r="D104"/>
  <c r="C104"/>
  <c r="B104"/>
  <c r="H103"/>
  <c r="G103"/>
  <c r="F103"/>
  <c r="E103"/>
  <c r="D103"/>
  <c r="C103"/>
  <c r="B103"/>
  <c r="F102"/>
  <c r="E102"/>
  <c r="D102"/>
  <c r="C102"/>
  <c r="B102"/>
  <c r="H101"/>
  <c r="F101"/>
  <c r="E101"/>
  <c r="D101"/>
  <c r="C101"/>
  <c r="B101"/>
  <c r="F100"/>
  <c r="E100"/>
  <c r="D100"/>
  <c r="C100"/>
  <c r="B100"/>
  <c r="G99"/>
  <c r="F99"/>
  <c r="E99"/>
  <c r="D99"/>
  <c r="C99"/>
  <c r="B99"/>
  <c r="H98"/>
  <c r="F98"/>
  <c r="E98"/>
  <c r="D98"/>
  <c r="C98"/>
  <c r="B98"/>
  <c r="H97"/>
  <c r="G97"/>
  <c r="F97"/>
  <c r="E97"/>
  <c r="D97"/>
  <c r="C97"/>
  <c r="B97"/>
  <c r="H96"/>
  <c r="F96"/>
  <c r="E96"/>
  <c r="D96"/>
  <c r="C96"/>
  <c r="B96"/>
  <c r="F95"/>
  <c r="E95"/>
  <c r="D95"/>
  <c r="C95"/>
  <c r="B95"/>
  <c r="H94"/>
  <c r="G94"/>
  <c r="F94"/>
  <c r="E94"/>
  <c r="D94"/>
  <c r="C94"/>
  <c r="B94"/>
  <c r="F93"/>
  <c r="E93"/>
  <c r="D93"/>
  <c r="C93"/>
  <c r="B93"/>
  <c r="F92"/>
  <c r="E92"/>
  <c r="D92"/>
  <c r="C92"/>
  <c r="B92"/>
  <c r="H87"/>
  <c r="G87"/>
  <c r="F87"/>
  <c r="E87"/>
  <c r="D87"/>
  <c r="C87"/>
  <c r="B87"/>
  <c r="F86"/>
  <c r="E86"/>
  <c r="D86"/>
  <c r="C86"/>
  <c r="B86"/>
  <c r="H85"/>
  <c r="G85"/>
  <c r="F85"/>
  <c r="E85"/>
  <c r="D85"/>
  <c r="C85"/>
  <c r="B85"/>
  <c r="F84"/>
  <c r="E84"/>
  <c r="D84"/>
  <c r="C84"/>
  <c r="B84"/>
  <c r="F83"/>
  <c r="E83"/>
  <c r="D83"/>
  <c r="C83"/>
  <c r="B83"/>
  <c r="F82"/>
  <c r="E82"/>
  <c r="D82"/>
  <c r="C82"/>
  <c r="B82"/>
  <c r="F81"/>
  <c r="E81"/>
  <c r="D81"/>
  <c r="C81"/>
  <c r="B81"/>
  <c r="F80"/>
  <c r="E80"/>
  <c r="D80"/>
  <c r="C80"/>
  <c r="B80"/>
  <c r="H79"/>
  <c r="G79"/>
  <c r="F79"/>
  <c r="E79"/>
  <c r="D79"/>
  <c r="C79"/>
  <c r="B79"/>
  <c r="F78"/>
  <c r="E78"/>
  <c r="D78"/>
  <c r="C78"/>
  <c r="B78"/>
  <c r="F77"/>
  <c r="E77"/>
  <c r="D77"/>
  <c r="C77"/>
  <c r="B77"/>
  <c r="F76"/>
  <c r="E76"/>
  <c r="D76"/>
  <c r="C76"/>
  <c r="B76"/>
  <c r="F75"/>
  <c r="E75"/>
  <c r="D75"/>
  <c r="C75"/>
  <c r="B75"/>
  <c r="H74"/>
  <c r="G74"/>
  <c r="F74"/>
  <c r="E74"/>
  <c r="D74"/>
  <c r="C74"/>
  <c r="B74"/>
  <c r="F73"/>
  <c r="E73"/>
  <c r="D73"/>
  <c r="C73"/>
  <c r="B73"/>
  <c r="F72"/>
  <c r="E72"/>
  <c r="D72"/>
  <c r="C72"/>
  <c r="B72"/>
  <c r="F71"/>
  <c r="E71"/>
  <c r="D71"/>
  <c r="C71"/>
  <c r="B71"/>
  <c r="F70"/>
  <c r="E70"/>
  <c r="D70"/>
  <c r="C70"/>
  <c r="B70"/>
  <c r="H69"/>
  <c r="G69"/>
  <c r="F69"/>
  <c r="E69"/>
  <c r="D69"/>
  <c r="C69"/>
  <c r="B69"/>
  <c r="H68"/>
  <c r="G68"/>
  <c r="F68"/>
  <c r="E68"/>
  <c r="D68"/>
  <c r="C68"/>
  <c r="B68"/>
  <c r="H67"/>
  <c r="F67"/>
  <c r="E67"/>
  <c r="D67"/>
  <c r="C67"/>
  <c r="B67"/>
  <c r="H66"/>
  <c r="G66"/>
  <c r="F66"/>
  <c r="E66"/>
  <c r="D66"/>
  <c r="C66"/>
  <c r="B66"/>
  <c r="H65"/>
  <c r="F65"/>
  <c r="E65"/>
  <c r="D65"/>
  <c r="C65"/>
  <c r="B65"/>
  <c r="H64"/>
  <c r="G64"/>
  <c r="F64"/>
  <c r="E64"/>
  <c r="D64"/>
  <c r="C64"/>
  <c r="B64"/>
  <c r="F63"/>
  <c r="E63"/>
  <c r="D63"/>
  <c r="C63"/>
  <c r="B63"/>
  <c r="F62"/>
  <c r="E62"/>
  <c r="D62"/>
  <c r="C62"/>
  <c r="B62"/>
  <c r="F61"/>
  <c r="E61"/>
  <c r="D61"/>
  <c r="C61"/>
  <c r="B61"/>
  <c r="H60"/>
  <c r="G60"/>
  <c r="F60"/>
  <c r="E60"/>
  <c r="D60"/>
  <c r="C60"/>
  <c r="B60"/>
  <c r="F59"/>
  <c r="E59"/>
  <c r="D59"/>
  <c r="C59"/>
  <c r="B59"/>
  <c r="F58"/>
  <c r="E58"/>
  <c r="D58"/>
  <c r="C58"/>
  <c r="B58"/>
  <c r="F57"/>
  <c r="E57"/>
  <c r="D57"/>
  <c r="C57"/>
  <c r="B57"/>
  <c r="H52"/>
  <c r="G52"/>
  <c r="F52"/>
  <c r="E52"/>
  <c r="D52"/>
  <c r="C52"/>
  <c r="B52"/>
  <c r="F51"/>
  <c r="E51"/>
  <c r="D51"/>
  <c r="C51"/>
  <c r="B51"/>
  <c r="F50"/>
  <c r="E50"/>
  <c r="D50"/>
  <c r="C50"/>
  <c r="B50"/>
  <c r="H49"/>
  <c r="G49"/>
  <c r="F49"/>
  <c r="E49"/>
  <c r="D49"/>
  <c r="C49"/>
  <c r="B49"/>
  <c r="F48"/>
  <c r="E48"/>
  <c r="D48"/>
  <c r="C48"/>
  <c r="B48"/>
  <c r="F47"/>
  <c r="E47"/>
  <c r="D47"/>
  <c r="C47"/>
  <c r="B47"/>
  <c r="F46"/>
  <c r="E46"/>
  <c r="D46"/>
  <c r="C46"/>
  <c r="B46"/>
  <c r="F45"/>
  <c r="E45"/>
  <c r="D45"/>
  <c r="C45"/>
  <c r="B45"/>
  <c r="H44"/>
  <c r="G44"/>
  <c r="F44"/>
  <c r="E44"/>
  <c r="D44"/>
  <c r="C44"/>
  <c r="B44"/>
  <c r="F43"/>
  <c r="E43"/>
  <c r="D43"/>
  <c r="C43"/>
  <c r="B43"/>
  <c r="H42"/>
  <c r="G42"/>
  <c r="F42"/>
  <c r="E42"/>
  <c r="D42"/>
  <c r="C42"/>
  <c r="B42"/>
  <c r="H41"/>
  <c r="G41"/>
  <c r="F41"/>
  <c r="E41"/>
  <c r="D41"/>
  <c r="C41"/>
  <c r="B41"/>
  <c r="H40"/>
  <c r="G40"/>
  <c r="F40"/>
  <c r="E40"/>
  <c r="D40"/>
  <c r="C40"/>
  <c r="B40"/>
  <c r="F39"/>
  <c r="E39"/>
  <c r="D39"/>
  <c r="C39"/>
  <c r="B39"/>
  <c r="F38"/>
  <c r="E38"/>
  <c r="D38"/>
  <c r="C38"/>
  <c r="B38"/>
  <c r="H37"/>
  <c r="G37"/>
  <c r="F37"/>
  <c r="E37"/>
  <c r="D37"/>
  <c r="C37"/>
  <c r="B37"/>
  <c r="F36"/>
  <c r="E36"/>
  <c r="D36"/>
  <c r="C36"/>
  <c r="B36"/>
  <c r="F35"/>
  <c r="E35"/>
  <c r="D35"/>
  <c r="C35"/>
  <c r="B35"/>
  <c r="H34"/>
  <c r="G34"/>
  <c r="F34"/>
  <c r="E34"/>
  <c r="D34"/>
  <c r="C34"/>
  <c r="B34"/>
  <c r="H33"/>
  <c r="F33"/>
  <c r="E33"/>
  <c r="D33"/>
  <c r="C33"/>
  <c r="B33"/>
  <c r="F32"/>
  <c r="E32"/>
  <c r="D32"/>
  <c r="C32"/>
  <c r="B32"/>
  <c r="F31"/>
  <c r="E31"/>
  <c r="D31"/>
  <c r="C31"/>
  <c r="B31"/>
  <c r="H30"/>
  <c r="G30"/>
  <c r="F30"/>
  <c r="E30"/>
  <c r="D30"/>
  <c r="C30"/>
  <c r="B30"/>
  <c r="H29"/>
  <c r="F29"/>
  <c r="E29"/>
  <c r="D29"/>
  <c r="C29"/>
  <c r="B29"/>
  <c r="F28"/>
  <c r="E28"/>
  <c r="D28"/>
  <c r="C28"/>
  <c r="B28"/>
  <c r="F27"/>
  <c r="E27"/>
  <c r="D27"/>
  <c r="C27"/>
  <c r="B27"/>
  <c r="H26"/>
  <c r="G26"/>
  <c r="F26"/>
  <c r="E26"/>
  <c r="D26"/>
  <c r="C26"/>
  <c r="B26"/>
  <c r="F25"/>
  <c r="E25"/>
  <c r="D25"/>
  <c r="C25"/>
  <c r="B25"/>
  <c r="F24"/>
  <c r="E24"/>
  <c r="D24"/>
  <c r="C24"/>
  <c r="B24"/>
  <c r="F23"/>
  <c r="E23"/>
  <c r="D23"/>
  <c r="C23"/>
  <c r="B23"/>
  <c r="F22"/>
  <c r="E22"/>
  <c r="D22"/>
  <c r="C22"/>
  <c r="B22"/>
  <c r="B131" i="8"/>
  <c r="B129" i="7" s="1"/>
  <c r="B108" i="8"/>
  <c r="B106" i="7" s="1"/>
  <c r="B22" i="12"/>
  <c r="G43" i="7" l="1"/>
  <c r="H40" i="8"/>
  <c r="H114" i="7"/>
  <c r="H131"/>
  <c r="H25"/>
  <c r="H45" i="9"/>
  <c r="H108" i="7"/>
  <c r="H125"/>
  <c r="H21" i="9"/>
  <c r="I85" i="8"/>
  <c r="H83" i="7" s="1"/>
  <c r="G21" i="9"/>
  <c r="H85" i="8"/>
  <c r="G83" i="7" s="1"/>
  <c r="H81" i="12"/>
  <c r="H80" s="1"/>
  <c r="G21" i="13"/>
  <c r="H41" i="12"/>
  <c r="G39" i="11" s="1"/>
  <c r="G41"/>
  <c r="G102" i="7"/>
  <c r="H30" i="9"/>
  <c r="G84" i="7"/>
  <c r="H56" i="8"/>
  <c r="G54" i="7" s="1"/>
  <c r="H42" i="9"/>
  <c r="H93" i="7"/>
  <c r="H59"/>
  <c r="H56" i="12"/>
  <c r="G55" i="11"/>
  <c r="G82"/>
  <c r="H90" i="12"/>
  <c r="G29" i="13" s="1"/>
  <c r="G89" i="11"/>
  <c r="H52" i="12"/>
  <c r="G50" i="11" s="1"/>
  <c r="G51"/>
  <c r="G80"/>
  <c r="H111" i="12"/>
  <c r="G110" i="11"/>
  <c r="H49" i="12"/>
  <c r="G47" i="11" s="1"/>
  <c r="G48"/>
  <c r="H105" i="12"/>
  <c r="G41" i="13" s="1"/>
  <c r="G104" i="11"/>
  <c r="G98"/>
  <c r="G39" i="13"/>
  <c r="H75" i="12"/>
  <c r="H26"/>
  <c r="G25" i="11"/>
  <c r="H37" i="12"/>
  <c r="G35" i="11" s="1"/>
  <c r="G36"/>
  <c r="H70" i="12"/>
  <c r="G69" i="11"/>
  <c r="G96"/>
  <c r="G37" i="13"/>
  <c r="H34" i="12"/>
  <c r="G32" i="11" s="1"/>
  <c r="G33"/>
  <c r="G94"/>
  <c r="H128" i="12"/>
  <c r="G44" i="13" s="1"/>
  <c r="G127" i="11"/>
  <c r="H30" i="12"/>
  <c r="G28" i="11" s="1"/>
  <c r="G29"/>
  <c r="G92"/>
  <c r="H122" i="12"/>
  <c r="G121" i="11"/>
  <c r="G96" i="7"/>
  <c r="H55" i="8"/>
  <c r="G53" i="7" s="1"/>
  <c r="E31" i="5" s="1"/>
  <c r="G78" i="7"/>
  <c r="H93" i="12"/>
  <c r="G32" i="13" s="1"/>
  <c r="H115" i="12"/>
  <c r="H60"/>
  <c r="H86" i="7"/>
  <c r="H48"/>
  <c r="H39" i="9"/>
  <c r="H100" i="7"/>
  <c r="G73"/>
  <c r="I40" i="8"/>
  <c r="H38" i="7" s="1"/>
  <c r="H132" i="8"/>
  <c r="I108"/>
  <c r="H106" i="7" s="1"/>
  <c r="H107"/>
  <c r="H41" i="9"/>
  <c r="H78" i="8"/>
  <c r="G76" i="7" s="1"/>
  <c r="E37" i="5" s="1"/>
  <c r="G77" i="7"/>
  <c r="H52" i="8"/>
  <c r="G50" i="7" s="1"/>
  <c r="E30" i="5" s="1"/>
  <c r="D23" i="14" s="1"/>
  <c r="H97" i="8"/>
  <c r="H60"/>
  <c r="H126"/>
  <c r="I59"/>
  <c r="H57" i="7" s="1"/>
  <c r="F32" i="5" s="1"/>
  <c r="H58" i="7"/>
  <c r="H73" i="8"/>
  <c r="G71" i="7" s="1"/>
  <c r="E35" i="5" s="1"/>
  <c r="G72" i="7"/>
  <c r="H49" i="8"/>
  <c r="H109"/>
  <c r="G107" i="7" s="1"/>
  <c r="H30" i="8"/>
  <c r="G28" i="7" s="1"/>
  <c r="I97" i="8"/>
  <c r="H32" i="9" s="1"/>
  <c r="I131" i="8"/>
  <c r="H37"/>
  <c r="G35" i="7" s="1"/>
  <c r="E25" i="5" s="1"/>
  <c r="I64" i="8"/>
  <c r="I63" s="1"/>
  <c r="H61" i="7" s="1"/>
  <c r="F33" i="5" s="1"/>
  <c r="H94" i="8"/>
  <c r="G92" i="7" s="1"/>
  <c r="H115" i="8"/>
  <c r="I119"/>
  <c r="H117" i="7" s="1"/>
  <c r="H26" i="8"/>
  <c r="H34"/>
  <c r="H119"/>
  <c r="H64"/>
  <c r="H63" s="1"/>
  <c r="G61" i="7" s="1"/>
  <c r="E33" i="5" s="1"/>
  <c r="H130" i="7"/>
  <c r="H131" i="8"/>
  <c r="G131" i="7"/>
  <c r="H124"/>
  <c r="I125" i="8"/>
  <c r="I114"/>
  <c r="G108" i="7"/>
  <c r="G37" i="9"/>
  <c r="G98" i="7"/>
  <c r="H29" i="9"/>
  <c r="H92" i="7"/>
  <c r="G30" i="9"/>
  <c r="G86" i="7"/>
  <c r="I79" i="8"/>
  <c r="G67" i="7"/>
  <c r="I74" i="8"/>
  <c r="H63" i="7"/>
  <c r="H47"/>
  <c r="F29" i="5" s="1"/>
  <c r="E22" i="14" s="1"/>
  <c r="I48" i="8"/>
  <c r="H51" i="7"/>
  <c r="I37" i="8"/>
  <c r="H35" i="7" s="1"/>
  <c r="F25" i="5" s="1"/>
  <c r="E24" i="14" s="1"/>
  <c r="I25" i="8"/>
  <c r="H24" i="7"/>
  <c r="G101"/>
  <c r="F131" i="11"/>
  <c r="E131"/>
  <c r="D131"/>
  <c r="C131"/>
  <c r="B131"/>
  <c r="F130"/>
  <c r="E130"/>
  <c r="D130"/>
  <c r="C130"/>
  <c r="B130"/>
  <c r="F129"/>
  <c r="E129"/>
  <c r="D129"/>
  <c r="C129"/>
  <c r="B129"/>
  <c r="G20" i="13" l="1"/>
  <c r="G19" s="1"/>
  <c r="H48" i="12"/>
  <c r="G46" i="11" s="1"/>
  <c r="H33" i="12"/>
  <c r="G31" i="11" s="1"/>
  <c r="H40" i="12"/>
  <c r="G38" i="11" s="1"/>
  <c r="E25" i="14"/>
  <c r="H55" i="12"/>
  <c r="G53" i="11" s="1"/>
  <c r="G54"/>
  <c r="G79"/>
  <c r="H121" i="12"/>
  <c r="G120" i="11"/>
  <c r="H69" i="12"/>
  <c r="G68" i="11"/>
  <c r="G91"/>
  <c r="H127" i="12"/>
  <c r="G126" i="11"/>
  <c r="H114" i="12"/>
  <c r="G112" i="11" s="1"/>
  <c r="G113"/>
  <c r="H110" i="12"/>
  <c r="G109" i="11"/>
  <c r="H74" i="12"/>
  <c r="G73" i="11"/>
  <c r="G88"/>
  <c r="H59" i="12"/>
  <c r="G57" i="11" s="1"/>
  <c r="G58"/>
  <c r="H25" i="12"/>
  <c r="G24" i="11"/>
  <c r="H104" i="12"/>
  <c r="G103" i="11"/>
  <c r="G130" i="7"/>
  <c r="G44" i="9"/>
  <c r="I118" i="8"/>
  <c r="H116" i="7" s="1"/>
  <c r="F47" i="5" s="1"/>
  <c r="H20" i="9"/>
  <c r="H19" s="1"/>
  <c r="H47" s="1"/>
  <c r="H84" i="8"/>
  <c r="H83" s="1"/>
  <c r="G20" i="9"/>
  <c r="H95" i="7"/>
  <c r="I107" i="8"/>
  <c r="I106" s="1"/>
  <c r="H104" i="7" s="1"/>
  <c r="I84" i="8"/>
  <c r="I83" s="1"/>
  <c r="I82" s="1"/>
  <c r="H80" i="7" s="1"/>
  <c r="H62"/>
  <c r="H77" i="8"/>
  <c r="G75" i="7" s="1"/>
  <c r="G32" i="9"/>
  <c r="G95" i="7"/>
  <c r="H59" i="8"/>
  <c r="G57" i="7" s="1"/>
  <c r="E32" i="5" s="1"/>
  <c r="G58" i="7"/>
  <c r="H125" i="8"/>
  <c r="G124" i="7"/>
  <c r="G41" i="9"/>
  <c r="H72" i="8"/>
  <c r="G70" i="7" s="1"/>
  <c r="H108" i="8"/>
  <c r="H107" s="1"/>
  <c r="H118"/>
  <c r="G116" i="7" s="1"/>
  <c r="E47" i="5" s="1"/>
  <c r="G117" i="7"/>
  <c r="I33" i="8"/>
  <c r="H31" i="7" s="1"/>
  <c r="I130" i="8"/>
  <c r="H129" i="7"/>
  <c r="G32"/>
  <c r="E24" i="5" s="1"/>
  <c r="D21" i="14" s="1"/>
  <c r="H33" i="8"/>
  <c r="G31" i="7" s="1"/>
  <c r="G47"/>
  <c r="E29" i="5" s="1"/>
  <c r="D22" i="14" s="1"/>
  <c r="H48" i="8"/>
  <c r="G113" i="7"/>
  <c r="E46" i="5" s="1"/>
  <c r="D24" i="14" s="1"/>
  <c r="H114" i="8"/>
  <c r="G62" i="7"/>
  <c r="G29" i="9"/>
  <c r="G24" i="7"/>
  <c r="H25" i="8"/>
  <c r="G38" i="7"/>
  <c r="G129"/>
  <c r="H130" i="8"/>
  <c r="H123" i="7"/>
  <c r="F49" i="5" s="1"/>
  <c r="I124" i="8"/>
  <c r="H122" i="7" s="1"/>
  <c r="H112"/>
  <c r="I113" i="8"/>
  <c r="H77" i="7"/>
  <c r="I78" i="8"/>
  <c r="H72" i="7"/>
  <c r="I73" i="8"/>
  <c r="H46" i="7"/>
  <c r="I47" i="8"/>
  <c r="H45" i="7" s="1"/>
  <c r="F26" i="5" s="1"/>
  <c r="I24" i="8"/>
  <c r="H23" i="7"/>
  <c r="H47" i="12" l="1"/>
  <c r="G45" i="11" s="1"/>
  <c r="G26" i="5" s="1"/>
  <c r="H29" i="12"/>
  <c r="G27" i="11" s="1"/>
  <c r="D25" i="14"/>
  <c r="H73" i="12"/>
  <c r="G71" i="11" s="1"/>
  <c r="G72"/>
  <c r="H126" i="12"/>
  <c r="G125" i="11"/>
  <c r="H120" i="12"/>
  <c r="G118" i="11" s="1"/>
  <c r="G119"/>
  <c r="H103" i="12"/>
  <c r="G102" i="11"/>
  <c r="H68" i="12"/>
  <c r="G66" i="11" s="1"/>
  <c r="G67"/>
  <c r="G35" i="5" s="1"/>
  <c r="G34" s="1"/>
  <c r="H79" i="12"/>
  <c r="G78" i="11"/>
  <c r="H24" i="12"/>
  <c r="G22" i="11" s="1"/>
  <c r="G23"/>
  <c r="H109" i="12"/>
  <c r="G108" i="11"/>
  <c r="G82" i="7"/>
  <c r="G29" i="5"/>
  <c r="F22" i="14" s="1"/>
  <c r="H105" i="7"/>
  <c r="F41" i="5" s="1"/>
  <c r="I29" i="8"/>
  <c r="H27" i="7" s="1"/>
  <c r="F21" i="5" s="1"/>
  <c r="H81" i="7"/>
  <c r="F39" i="5" s="1"/>
  <c r="G19" i="9"/>
  <c r="G47" s="1"/>
  <c r="H82" i="7"/>
  <c r="G106"/>
  <c r="H29" i="8"/>
  <c r="G123" i="7"/>
  <c r="E49" i="5" s="1"/>
  <c r="H124" i="8"/>
  <c r="G122" i="7" s="1"/>
  <c r="H47" i="8"/>
  <c r="G45" i="7" s="1"/>
  <c r="E26" i="5" s="1"/>
  <c r="G46" i="7"/>
  <c r="H113" i="8"/>
  <c r="G112" i="7"/>
  <c r="G23"/>
  <c r="H24" i="8"/>
  <c r="I129"/>
  <c r="H127" i="7" s="1"/>
  <c r="H128"/>
  <c r="F51" i="5" s="1"/>
  <c r="G128" i="7"/>
  <c r="E51" i="5" s="1"/>
  <c r="H129" i="8"/>
  <c r="G127" i="7" s="1"/>
  <c r="H111"/>
  <c r="F43" i="5" s="1"/>
  <c r="I112" i="8"/>
  <c r="H110" i="7" s="1"/>
  <c r="G105"/>
  <c r="E41" i="5" s="1"/>
  <c r="H106" i="8"/>
  <c r="G104" i="7" s="1"/>
  <c r="G81"/>
  <c r="E39" i="5" s="1"/>
  <c r="H82" i="8"/>
  <c r="G80" i="7" s="1"/>
  <c r="H76"/>
  <c r="F37" i="5" s="1"/>
  <c r="I77" i="8"/>
  <c r="H75" i="7" s="1"/>
  <c r="H71"/>
  <c r="F35" i="5" s="1"/>
  <c r="I72" i="8"/>
  <c r="H70" i="7" s="1"/>
  <c r="H22"/>
  <c r="F20" i="5" s="1"/>
  <c r="G25"/>
  <c r="G24"/>
  <c r="F21" i="14" s="1"/>
  <c r="G32" i="5"/>
  <c r="G30"/>
  <c r="F23" i="14" s="1"/>
  <c r="G33" i="5"/>
  <c r="F19" l="1"/>
  <c r="I23" i="8"/>
  <c r="I22" s="1"/>
  <c r="I135" s="1"/>
  <c r="H102" i="12"/>
  <c r="G100" i="11" s="1"/>
  <c r="G101"/>
  <c r="G41" i="5" s="1"/>
  <c r="G40" s="1"/>
  <c r="G107" i="11"/>
  <c r="H108" i="12"/>
  <c r="G106" i="11" s="1"/>
  <c r="H125" i="12"/>
  <c r="G123" i="11" s="1"/>
  <c r="G124"/>
  <c r="H23" i="12"/>
  <c r="H78"/>
  <c r="G76" i="11" s="1"/>
  <c r="G77"/>
  <c r="G27" i="7"/>
  <c r="E21" i="5" s="1"/>
  <c r="H23" i="8"/>
  <c r="G28" i="5"/>
  <c r="G23"/>
  <c r="G111" i="7"/>
  <c r="E43" i="5" s="1"/>
  <c r="H112" i="8"/>
  <c r="G110" i="7" s="1"/>
  <c r="G22"/>
  <c r="E20" i="5" s="1"/>
  <c r="G46"/>
  <c r="G45" s="1"/>
  <c r="G49"/>
  <c r="G48" s="1"/>
  <c r="F24" i="14" l="1"/>
  <c r="F25" s="1"/>
  <c r="H22" i="12"/>
  <c r="H131" s="1"/>
  <c r="H133" s="1"/>
  <c r="E19" i="5"/>
  <c r="G56"/>
  <c r="H22" i="8"/>
  <c r="H135" s="1"/>
  <c r="H137" s="1"/>
  <c r="G43" i="5"/>
  <c r="G39"/>
  <c r="G38" s="1"/>
  <c r="G37"/>
  <c r="G36" s="1"/>
  <c r="G51"/>
  <c r="G50" s="1"/>
  <c r="G20"/>
  <c r="G21" l="1"/>
  <c r="G19" s="1"/>
  <c r="G47"/>
  <c r="G42" s="1"/>
  <c r="G52" l="1"/>
  <c r="G54" s="1"/>
  <c r="G129" i="11"/>
  <c r="G17" i="13"/>
  <c r="F21" i="11"/>
  <c r="E21"/>
  <c r="D21"/>
  <c r="C21"/>
  <c r="B21"/>
  <c r="G19"/>
  <c r="H20" i="12"/>
  <c r="B13" i="13"/>
  <c r="B13" i="9"/>
  <c r="B16" i="12"/>
  <c r="B16" i="8"/>
  <c r="B15" i="11"/>
  <c r="B15" i="7"/>
  <c r="G9" i="13"/>
  <c r="G8"/>
  <c r="G7"/>
  <c r="G6"/>
  <c r="H9" i="12"/>
  <c r="H8"/>
  <c r="H7"/>
  <c r="H6"/>
  <c r="G18" i="11"/>
  <c r="F18"/>
  <c r="E18"/>
  <c r="D18"/>
  <c r="C18"/>
  <c r="B18"/>
  <c r="G9"/>
  <c r="G8"/>
  <c r="G7"/>
  <c r="G6"/>
  <c r="H9" i="9" l="1"/>
  <c r="H8"/>
  <c r="H7"/>
  <c r="H6"/>
  <c r="G135" i="7"/>
  <c r="F135"/>
  <c r="E135"/>
  <c r="D135"/>
  <c r="C135"/>
  <c r="B135"/>
  <c r="F134"/>
  <c r="E134"/>
  <c r="D134"/>
  <c r="C134"/>
  <c r="B134"/>
  <c r="F133"/>
  <c r="E133"/>
  <c r="D133"/>
  <c r="C133"/>
  <c r="B133"/>
  <c r="H9"/>
  <c r="H8"/>
  <c r="H7"/>
  <c r="H6"/>
  <c r="G18"/>
  <c r="F18"/>
  <c r="E18"/>
  <c r="D18"/>
  <c r="C18"/>
  <c r="B18"/>
  <c r="E45" i="5"/>
  <c r="F23" l="1"/>
  <c r="F42"/>
  <c r="F45"/>
  <c r="E42"/>
  <c r="C16" i="9"/>
  <c r="C16" i="13"/>
  <c r="F16" i="9"/>
  <c r="F16" i="13"/>
  <c r="E16" i="9"/>
  <c r="E16" i="13"/>
  <c r="D16" i="9"/>
  <c r="D16" i="13"/>
  <c r="D16" i="5"/>
  <c r="C16"/>
  <c r="E21" i="7"/>
  <c r="F21"/>
  <c r="C21"/>
  <c r="D21"/>
  <c r="I9" i="8"/>
  <c r="I8"/>
  <c r="I7"/>
  <c r="I6"/>
  <c r="E28" i="4"/>
  <c r="F28"/>
  <c r="D28"/>
  <c r="E18" i="1"/>
  <c r="I20" i="8" s="1"/>
  <c r="F18" i="1"/>
  <c r="D18"/>
  <c r="G17" i="9" s="1"/>
  <c r="G133" i="7" l="1"/>
  <c r="E23" i="5"/>
  <c r="H19" i="7"/>
  <c r="H17" i="9"/>
  <c r="H133" i="7"/>
  <c r="H20" i="8"/>
  <c r="G19" i="7"/>
  <c r="E17" i="5"/>
  <c r="D18" i="4"/>
  <c r="G17" i="5"/>
  <c r="F18" i="4"/>
  <c r="F17" i="5"/>
  <c r="E18" i="4"/>
  <c r="B21" i="7"/>
  <c r="G47" i="13" l="1"/>
  <c r="F36" i="5" l="1"/>
  <c r="E48"/>
  <c r="B13"/>
  <c r="B14" i="4"/>
  <c r="B14" i="1"/>
  <c r="G21" i="11" l="1"/>
  <c r="F28" i="5"/>
  <c r="F56" s="1"/>
  <c r="E34"/>
  <c r="F34"/>
  <c r="F50"/>
  <c r="F40" l="1"/>
  <c r="F48"/>
  <c r="F38"/>
  <c r="E40"/>
  <c r="E28"/>
  <c r="E56" s="1"/>
  <c r="F52" l="1"/>
  <c r="G21" i="7"/>
  <c r="H21"/>
  <c r="E36" i="5"/>
  <c r="E50"/>
  <c r="E38" l="1"/>
  <c r="E52" s="1"/>
  <c r="E54" l="1"/>
  <c r="D24" i="1" s="1"/>
  <c r="D23" s="1"/>
  <c r="G9" i="5"/>
  <c r="G8"/>
  <c r="G7"/>
  <c r="G6"/>
  <c r="G3"/>
  <c r="G2"/>
  <c r="F26" i="4"/>
  <c r="E31"/>
  <c r="F31"/>
  <c r="D31"/>
  <c r="E33"/>
  <c r="F33"/>
  <c r="D33"/>
  <c r="E26"/>
  <c r="D26"/>
  <c r="E23"/>
  <c r="F53" i="5" s="1"/>
  <c r="F23" i="4"/>
  <c r="D23"/>
  <c r="G130" i="11" l="1"/>
  <c r="G131"/>
  <c r="F54" i="5"/>
  <c r="I136" i="8"/>
  <c r="D22" i="4"/>
  <c r="D21" s="1"/>
  <c r="E22"/>
  <c r="E21" s="1"/>
  <c r="E35" s="1"/>
  <c r="E22" i="1" s="1"/>
  <c r="E21" s="1"/>
  <c r="F22" i="4"/>
  <c r="F21" s="1"/>
  <c r="F35" s="1"/>
  <c r="F22" i="1" s="1"/>
  <c r="F21" s="1"/>
  <c r="F7" i="4"/>
  <c r="F8"/>
  <c r="F9"/>
  <c r="F6"/>
  <c r="F3"/>
  <c r="F2"/>
  <c r="I137" i="8" l="1"/>
  <c r="H135" i="7" s="1"/>
  <c r="H134"/>
  <c r="D35" i="4"/>
  <c r="D22" i="1" s="1"/>
  <c r="D21" s="1"/>
  <c r="D20" s="1"/>
  <c r="F24" l="1"/>
  <c r="F23" s="1"/>
  <c r="F20" s="1"/>
  <c r="E24"/>
  <c r="E23" s="1"/>
  <c r="E20" s="1"/>
</calcChain>
</file>

<file path=xl/sharedStrings.xml><?xml version="1.0" encoding="utf-8"?>
<sst xmlns="http://schemas.openxmlformats.org/spreadsheetml/2006/main" count="1143" uniqueCount="280">
  <si>
    <t>Приложение 1</t>
  </si>
  <si>
    <t>ИСТОЧНИКИ</t>
  </si>
  <si>
    <t>ВНУТРЕННЕГО ФИНАНСИРОВАНИЯ ДЕФИЦИТА БЮДЖЕТА</t>
  </si>
  <si>
    <t>(тыс. рублей)</t>
  </si>
  <si>
    <t>Сумма</t>
  </si>
  <si>
    <t>2024 год</t>
  </si>
  <si>
    <t>2025 год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</si>
  <si>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</si>
  <si>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</si>
  <si>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</si>
  <si>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</si>
  <si>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</si>
  <si>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Приложение 2</t>
  </si>
  <si>
    <t xml:space="preserve">ФОРМИРУЕМЫЙ ЗА СЧЕТ НАЛОГОВЫХ И НЕНАЛОГОВЫХ ДОХОДОВ, </t>
  </si>
  <si>
    <t>А ТАКЖЕ БЕЗВОЗМЕЗДНЫХ ПОСТУПЛЕНИЙ,</t>
  </si>
  <si>
    <t>Наименование групп, подгрупп и статей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</si>
  <si>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</si>
  <si>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</si>
  <si>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</si>
  <si>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</si>
  <si>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</si>
  <si>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</si>
  <si>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</si>
  <si>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</si>
  <si>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2 02 20000 00 0000 150</t>
  </si>
  <si>
    <t>2 02 30000 00 0000 150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</si>
  <si>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</si>
  <si>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</si>
  <si>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2 02 40000 00 0000 150</t>
  </si>
  <si>
    <t xml:space="preserve">Иные межбюджетные трансферты </t>
  </si>
  <si>
    <t>2 07 00000 00 0000 000</t>
  </si>
  <si>
    <t>Прочие безвозмездные поступления</t>
  </si>
  <si>
    <t>ВСЕГО ДОХОДОВ</t>
  </si>
  <si>
    <t>Приложение 3</t>
  </si>
  <si>
    <t>РАСПРЕДЕЛЕНИЕ БЮДЖЕТНЫХ АССИГНОВАНИЙ</t>
  </si>
  <si>
    <t xml:space="preserve"> ПО РАЗДЕЛАМ, ПОДРАЗДЕЛАМ КЛАССИФИКАЦИИ РАСХОДОВ БЮДЖЕТОВ</t>
  </si>
  <si>
    <t>Наименование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</si>
  <si>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</si>
  <si>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</si>
  <si>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из них </t>
  </si>
  <si>
    <t>Межбюджетные трансферты</t>
  </si>
  <si>
    <t>Иные межбюджетные трансферты на осуществление полномочий по внешнему финансовому контролю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</si>
  <si>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</si>
  <si>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</si>
  <si>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</si>
  <si>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</si>
  <si>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ЖИЛИЩНО-КОММУНАЛЬНОЕ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</si>
  <si>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</si>
  <si>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</si>
  <si>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</si>
  <si>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</si>
  <si>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</si>
  <si>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</si>
  <si>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</si>
  <si>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</si>
  <si>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</si>
  <si>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Итого расходов</t>
  </si>
  <si>
    <t>01</t>
  </si>
  <si>
    <t>03</t>
  </si>
  <si>
    <t>04</t>
  </si>
  <si>
    <t>06</t>
  </si>
  <si>
    <t>11</t>
  </si>
  <si>
    <t>13</t>
  </si>
  <si>
    <t>10</t>
  </si>
  <si>
    <t>08</t>
  </si>
  <si>
    <t>05</t>
  </si>
  <si>
    <t>02</t>
  </si>
  <si>
    <t>07</t>
  </si>
  <si>
    <t>условно утверждаемые расходы</t>
  </si>
  <si>
    <t>иные межбюджетные трансферты, перечисляемые в бюджет муниципального района</t>
  </si>
  <si>
    <t>Всего расходов</t>
  </si>
  <si>
    <t>Приложение 4</t>
  </si>
  <si>
    <t>ПО РАЗДЕЛАМ, ПОДРАЗДЕЛАМ, ЦЕЛЕВЫМ СТАТЬЯМ (МУНИЦИПАЛЬНЫМ ПРОГРАММАМ</t>
  </si>
  <si>
    <t>И НЕПРОГРАММНЫМ НАПРАВЛЕНИЯМ ДЕЯТЕЛЬНОСТИ), ГРУППАМ (ГРУППАМ И ПОДГРУППАМ)</t>
  </si>
  <si>
    <t>Расходы на обеспечение функционирования органов местного самоуправления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</si>
  <si>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</si>
  <si>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</si>
  <si>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</si>
  <si>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</si>
  <si>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Расходы на содержание работников органов местного самоуправления, не являющихся муниципальными служащими</t>
  </si>
  <si>
    <t>76 0 00 00000</t>
  </si>
  <si>
    <t>Иные межбюджетные трансферты</t>
  </si>
  <si>
    <t>540</t>
  </si>
  <si>
    <t>Уплата налогов, сборов и иных платежей</t>
  </si>
  <si>
    <t>850</t>
  </si>
  <si>
    <t>870</t>
  </si>
  <si>
    <t>Реализация муниципальных функций, связанных с общегосударственным управлением</t>
  </si>
  <si>
    <t>97 0 00 00000</t>
  </si>
  <si>
    <t>Мероприятия, связанные с обеспечением безопасности и жизнедеятельности</t>
  </si>
  <si>
    <t>78 0 00 00000</t>
  </si>
  <si>
    <t>78 0 00 23010</t>
  </si>
  <si>
    <t>01 0 00 00000</t>
  </si>
  <si>
    <t>Проведение мероприятий для детей и молодежи</t>
  </si>
  <si>
    <t>Пенсионное обеспечение за выслугу лет</t>
  </si>
  <si>
    <t>310</t>
  </si>
  <si>
    <t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t>
  </si>
  <si>
    <t>ГРБС</t>
  </si>
  <si>
    <t>Приложение 6</t>
  </si>
  <si>
    <t>ВЕДОМСТВЕННАЯ СТРУКТУРА</t>
  </si>
  <si>
    <t>Приложение 5</t>
  </si>
  <si>
    <t>НА РЕАЛИЗАЦИЮ МУНИЦИПАЛЬНЫХ ПРОГРАММ</t>
  </si>
  <si>
    <t>Под-раздел</t>
  </si>
  <si>
    <t xml:space="preserve"> СТАТЬЯМ (МУНИЦИПАЛЬНЫМ ПРОГРАММАМ И НЕПРОГРАММНЫМ НАПРАВЛЕНИЯМ ДЕЯТЕЛЬНОСТИ),</t>
  </si>
  <si>
    <t>ПО ГЛАВНЫМ РАСПОРЯДИТЕЛЯМ БЮДЖЕТНЫХ СРЕДСТВ, РАЗДЕЛАМ, ПОДРАЗДЕЛАМ И (ИЛИ) ЦЕЛЕВЫМ</t>
  </si>
  <si>
    <t>ВИДОВ РАСХОДОВ КЛАССИФИКАЦИИ РАСХОДОВ БЮДЖЕТОВ</t>
  </si>
  <si>
    <t>ГРУППАМ (ГРУППАМ И ПОДГРУППАМ) ВИДОВ РАСХОДОВ КЛАССИФИКАЦИИ РАСХОДОВ БЮДЖЕТОВ</t>
  </si>
  <si>
    <t>Мероприятия по реализации проекта "Народный бюджет"</t>
  </si>
  <si>
    <t>к решению Совета сельского поселения Оштинское</t>
  </si>
  <si>
    <t>к решению Совета сельского поселения</t>
  </si>
  <si>
    <t>СЕЛЬСКОГО ПОСЕЛЕНИЯ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</si>
  <si>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</si>
  <si>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</si>
  <si>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ОБЪЕМ ДОХОДОВ БЮДЖЕТА СЕЛЬСКОГО ПОСЕЛЕНИЯ,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</si>
  <si>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</si>
  <si>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</si>
  <si>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</si>
  <si>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</si>
  <si>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2 02 29999 10 0000 150</t>
  </si>
  <si>
    <t>Прочие субсидии бюджетам сельских поселений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</si>
  <si>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</si>
  <si>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</si>
  <si>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2 02 36900 10 0000 150</t>
  </si>
  <si>
    <t>Единая субвенция бюджетам сельских поселений из бюджета субъекта Российской Федерации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</si>
  <si>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</si>
  <si>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</si>
  <si>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</si>
  <si>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</si>
  <si>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РАСХОДОВ БЮДЖЕТА СЕЛЬСКОГО ПОСЕЛЕНИЯ</t>
  </si>
  <si>
    <t>Раздел</t>
  </si>
  <si>
    <t>Целевая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</si>
  <si>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</si>
  <si>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</si>
  <si>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</si>
  <si>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Резервные фонды местных администраций</t>
  </si>
  <si>
    <t>Резервные средства</t>
  </si>
  <si>
    <t>Выполнение других обязательств государства</t>
  </si>
  <si>
    <t>97 0 00 21110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</si>
  <si>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</si>
  <si>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</si>
  <si>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</t>
  </si>
  <si>
    <t>Обеспечение мероприятий по пожарной безопасности</t>
  </si>
  <si>
    <t>Мероприятия на организацию уличного освещения</t>
  </si>
  <si>
    <t>Мероприятия в части содержания контейнерных площадок и мест накопления твердых коммунальных отходов на территории поселения</t>
  </si>
  <si>
    <t>Организация и содержание мест захоронения</t>
  </si>
  <si>
    <t>Молодежная политика</t>
  </si>
  <si>
    <t>Публичные нормативные социальные выплаты гражданам</t>
  </si>
  <si>
    <t>Иные межбюджетные трансферты на осуществление полномочий по внутреннему финансовому контролю</t>
  </si>
  <si>
    <t>от 11.08.2023 года № 32</t>
  </si>
  <si>
    <t>на 2024 год и плановый период 2025 и 2026 годов"</t>
  </si>
  <si>
    <t>НА 2024 ГОД И ПЛАНОВЫЙ ПЕРИОД 2025 И 2026 ГОДОВ</t>
  </si>
  <si>
    <t>НА 2024 ГОД</t>
  </si>
  <si>
    <t>НА ПЛАНОВЫЙ ПЕРИОД 2025 И 2026 ГОДОВ</t>
  </si>
  <si>
    <t>2026 год</t>
  </si>
  <si>
    <t>НА 2024 ГОД И ПЛАНОВЫЙ ПЕРИОД 2025 ГОДА</t>
  </si>
  <si>
    <t>НА ПЛАНОВЫЙ ПЕРИОД 2026 ГОДА</t>
  </si>
  <si>
    <t>Приложение 7</t>
  </si>
  <si>
    <t>Приложение 8</t>
  </si>
  <si>
    <t>Приложение 9</t>
  </si>
  <si>
    <t>Обеспечение деятельности органов местного самоуправления</t>
  </si>
  <si>
    <t>91 0 00 00000</t>
  </si>
  <si>
    <t>Глава муниципального образования</t>
  </si>
  <si>
    <t>91 1 00 00000</t>
  </si>
  <si>
    <t>91 1 00 00190</t>
  </si>
  <si>
    <t>Осуществление переданных полномочий</t>
  </si>
  <si>
    <t>73 0 00 00000</t>
  </si>
  <si>
    <t>73 0 00 72310</t>
  </si>
  <si>
    <t>Иные межбюджетные трансферты, перечисляемые в бюджет муниципального района в соответствии с заключенными Соглашениями</t>
  </si>
  <si>
    <t>76 7 00 00000</t>
  </si>
  <si>
    <t>76 7 00 64010</t>
  </si>
  <si>
    <t>Иные межбюджетные трансферты на осуществление полномочий в сфере культуры (администрирование)</t>
  </si>
  <si>
    <t>76 9 00 00000</t>
  </si>
  <si>
    <t>76 9 00 64010</t>
  </si>
  <si>
    <t>91 0 00 00190</t>
  </si>
  <si>
    <t>91 0 00 00191</t>
  </si>
  <si>
    <t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t>
  </si>
  <si>
    <t>76 1 00 00000</t>
  </si>
  <si>
    <t>76 1 00 64010</t>
  </si>
  <si>
    <t>76 8 00 00000</t>
  </si>
  <si>
    <t>76 8 00 64010</t>
  </si>
  <si>
    <t xml:space="preserve">Резервные фонды </t>
  </si>
  <si>
    <t>70 0 00 00000</t>
  </si>
  <si>
    <t>70 5 00 00000</t>
  </si>
  <si>
    <t>97 0 00 21080</t>
  </si>
  <si>
    <t>73 0 00 51180</t>
  </si>
  <si>
    <t>01 0 04 00000</t>
  </si>
  <si>
    <t>01 0 01 00000</t>
  </si>
  <si>
    <t>Организация уличного освещения населенных пунктов поселения</t>
  </si>
  <si>
    <t>01 0 01 20220</t>
  </si>
  <si>
    <t>01 0 01 71090</t>
  </si>
  <si>
    <t>01 0 02 00000</t>
  </si>
  <si>
    <t>01 0 02 20240</t>
  </si>
  <si>
    <t>01 0 03 00000</t>
  </si>
  <si>
    <t>01 0 03 20110</t>
  </si>
  <si>
    <t>01 0 03 20250</t>
  </si>
  <si>
    <t>Иные межбюджетные трансферты на осуществление полномочий в сфере культуры</t>
  </si>
  <si>
    <t>76 4 00 00000</t>
  </si>
  <si>
    <t>76 4 00 64010</t>
  </si>
  <si>
    <t>Другие вопросы в области культуры, кинематографии</t>
  </si>
  <si>
    <t>Мероприятия в сфере культуры</t>
  </si>
  <si>
    <t>68 0 00 00000</t>
  </si>
  <si>
    <t>68 0 00 20260</t>
  </si>
  <si>
    <t>68 0 00 72270</t>
  </si>
  <si>
    <t>Мероприятия в сфере социальной политики</t>
  </si>
  <si>
    <t>83 0 00 00000</t>
  </si>
  <si>
    <t>83 0 00 83010</t>
  </si>
  <si>
    <t xml:space="preserve"> "О бюджете сельского поселения Анхимовское</t>
  </si>
  <si>
    <t>834 01 05 00 00 00 0000 000</t>
  </si>
  <si>
    <t>834 01 05 02 00 00 0000 500</t>
  </si>
  <si>
    <t>834 01 05 02 01 10 0000 510</t>
  </si>
  <si>
    <t>834 01 05 02 00 00 0000 600</t>
  </si>
  <si>
    <t>834 01 05 02 01 10 0000 610</t>
  </si>
  <si>
    <t>Администрация сельского поселения Анхимовское</t>
  </si>
  <si>
    <t>Взнос в ассоциацию "Совет муниципальных образований Вологодской области"</t>
  </si>
  <si>
    <t>Погашение задолженности по исполнительным листам, судебным решениям</t>
  </si>
  <si>
    <t>Исполнение судебных актов</t>
  </si>
  <si>
    <t>Муниципальная программа "Развитие территории сельского поселения Анхимовское на 2021-2025 годы"</t>
  </si>
  <si>
    <t>Основное мероприятие 1.1 "Организация и обустройство систем уличного освещения населенных пунктов"</t>
  </si>
  <si>
    <t>Основное мероприятие 1.2 "Благоустройство и содержание кладбищ"</t>
  </si>
  <si>
    <t>Основное мероприятие 1.3 "Благоустройство территории сельского поселения"</t>
  </si>
  <si>
    <t>Прочие мероприятия по благоустройству поселений</t>
  </si>
  <si>
    <t>Софинансирование мероприятий по реализации проекта "Народный бюджет"</t>
  </si>
  <si>
    <t>Основное мероприятие 1.4 "Организация и проведение мероприятий по направлениям молодежной политики"</t>
  </si>
  <si>
    <t>Основное мероприятие 1.5 "Организация и проведение мероприятий в сфере физической культуры и спорта"</t>
  </si>
  <si>
    <t>Мероприятия в области спорта и физической культуры</t>
  </si>
  <si>
    <t>97 0 00 21160</t>
  </si>
  <si>
    <t>830</t>
  </si>
  <si>
    <t>01 0 03 20260</t>
  </si>
  <si>
    <t>01 0 03 72270</t>
  </si>
  <si>
    <t>01 0 04 20590</t>
  </si>
  <si>
    <t>01 0 05 00000</t>
  </si>
  <si>
    <t>01 0 05 02590</t>
  </si>
  <si>
    <t>Муниципальная программа "Развитие территории сельского поселения Анхимовское на 2026-2030 годы"</t>
  </si>
  <si>
    <t>02 0 01 20220</t>
  </si>
  <si>
    <t>02 0 01 71090</t>
  </si>
  <si>
    <t>02 0 02 00000</t>
  </si>
  <si>
    <t>02 0 02 20240</t>
  </si>
  <si>
    <t>02 0 03 00000</t>
  </si>
  <si>
    <t>02 0 03 20110</t>
  </si>
  <si>
    <t>02 0 03 20250</t>
  </si>
  <si>
    <t>02 0 03 20260</t>
  </si>
  <si>
    <t>02 0 03 72270</t>
  </si>
  <si>
    <t>02 0 00 00000</t>
  </si>
  <si>
    <t>02 0 04 00000</t>
  </si>
  <si>
    <t>02 0 04 20590</t>
  </si>
  <si>
    <t>02 0 05 00000</t>
  </si>
  <si>
    <t>02 0 05 02590</t>
  </si>
  <si>
    <t>02 0 01 00000</t>
  </si>
  <si>
    <t>Обеспечение проведения выборов и референдумов</t>
  </si>
  <si>
    <t>Мероприятия по проведению выборов и референдумов</t>
  </si>
  <si>
    <t>Специальные расходы</t>
  </si>
  <si>
    <t/>
  </si>
  <si>
    <t>97 0 00 00300</t>
  </si>
  <si>
    <t>880</t>
  </si>
  <si>
    <t>Приложение 10</t>
  </si>
  <si>
    <t>ИНЫЕ МЕЖБЮДЖЕТНЫЕ ТРАНСФЕРТЫ,</t>
  </si>
  <si>
    <t>ПРЕДОСТАВЛЯЕМЫЕ ИЗ БЮДЖЕТА СЕЛЬСКОГО ПОСЕЛЕНИЯ</t>
  </si>
  <si>
    <t>БЮДЖЕТУ МУНИЦИПАЛЬНОГО РАЙОНА</t>
  </si>
  <si>
    <t>НА ОСУЩЕСТВЛЕНИЕ ЧАСТИ ПОЛНОМОЧИЙ ПО РЕШЕНИЮ ВОПРОСОВ МЕСТНОГО ЗНАЧЕНИЯ</t>
  </si>
  <si>
    <t>№ п\п</t>
  </si>
  <si>
    <t>Наименование полномочия</t>
  </si>
  <si>
    <t>1.</t>
  </si>
  <si>
    <t>Осуществление полномочий по внутреннему финансовому контролю</t>
  </si>
  <si>
    <t>2.</t>
  </si>
  <si>
    <t>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t>
  </si>
  <si>
    <t>3.</t>
  </si>
  <si>
    <t>Осуществление полномочий по внешнему финансовому контролю</t>
  </si>
  <si>
    <t>4.</t>
  </si>
  <si>
    <t>Осуществление полномочий в сфере культуры</t>
  </si>
  <si>
    <t>ИТОГО</t>
  </si>
  <si>
    <t>к решению Совета сельского поселения Анхимовское</t>
  </si>
  <si>
    <t>Анхимовское от 20.12.2023 года № 62</t>
  </si>
  <si>
    <t>Расходы на обеспечение функций органов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</si>
  <si>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</si>
  <si>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 по обустройству систем уличного освещения</t>
  </si>
  <si>
    <t>Софинансирование мероприятий по обустройству систем уличного освещения</t>
  </si>
  <si>
    <t>01 0 01 73350</t>
  </si>
  <si>
    <t>01 0 01 S3350</t>
  </si>
  <si>
    <t>02 0 01 73350</t>
  </si>
  <si>
    <t>02 0 01 S3350</t>
  </si>
  <si>
    <t>от 00.08.2024 года № 00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</si>
</sst>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4" fontId="1" fillId="0" borderId="0" xfId="0" applyNumberFormat="1" applyFont="1"/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indent="1"/>
    </xf>
    <xf numFmtId="0" fontId="3" fillId="0" borderId="1" xfId="0" applyFont="1" applyBorder="1" applyAlignment="1">
      <alignment horizontal="left" vertical="top" indent="2"/>
    </xf>
    <xf numFmtId="0" fontId="3" fillId="0" borderId="1" xfId="0" applyFont="1" applyBorder="1" applyAlignment="1">
      <alignment horizontal="left" vertical="top" wrapText="1" indent="3"/>
    </xf>
    <xf numFmtId="0" fontId="2" fillId="0" borderId="1" xfId="0" applyFont="1" applyBorder="1" applyAlignment="1">
      <alignment horizontal="centerContinuous" wrapText="1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 vertical="top"/>
    </xf>
    <xf numFmtId="49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6" fillId="0" borderId="4" xfId="1" applyFont="1" applyBorder="1" applyAlignment="1">
      <alignment horizontal="left" wrapText="1"/>
    </xf>
    <xf numFmtId="0" fontId="7" fillId="0" borderId="1" xfId="1" applyFont="1" applyBorder="1" applyAlignment="1">
      <alignment horizontal="center"/>
    </xf>
    <xf numFmtId="164" fontId="6" fillId="0" borderId="1" xfId="1" applyNumberFormat="1" applyFont="1" applyFill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0" fontId="7" fillId="0" borderId="4" xfId="1" applyFont="1" applyBorder="1" applyAlignment="1">
      <alignment horizontal="left" wrapText="1"/>
    </xf>
    <xf numFmtId="164" fontId="7" fillId="0" borderId="1" xfId="1" applyNumberFormat="1" applyFont="1" applyFill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7" fillId="0" borderId="1" xfId="1" applyFont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4" xfId="1" applyFont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wrapText="1"/>
    </xf>
    <xf numFmtId="49" fontId="7" fillId="0" borderId="1" xfId="1" applyNumberFormat="1" applyFont="1" applyFill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0" fontId="7" fillId="0" borderId="4" xfId="1" applyFont="1" applyFill="1" applyBorder="1" applyAlignment="1">
      <alignment horizontal="left"/>
    </xf>
    <xf numFmtId="0" fontId="7" fillId="0" borderId="4" xfId="1" applyFont="1" applyFill="1" applyBorder="1" applyAlignment="1">
      <alignment horizontal="left" wrapText="1"/>
    </xf>
    <xf numFmtId="49" fontId="7" fillId="2" borderId="1" xfId="1" applyNumberFormat="1" applyFont="1" applyFill="1" applyBorder="1" applyAlignment="1">
      <alignment horizontal="center"/>
    </xf>
    <xf numFmtId="0" fontId="7" fillId="0" borderId="1" xfId="1" applyFont="1" applyBorder="1"/>
    <xf numFmtId="49" fontId="7" fillId="0" borderId="2" xfId="1" applyNumberFormat="1" applyFont="1" applyBorder="1" applyAlignment="1">
      <alignment horizontal="center"/>
    </xf>
    <xf numFmtId="49" fontId="7" fillId="0" borderId="4" xfId="1" applyNumberFormat="1" applyFont="1" applyBorder="1" applyAlignment="1">
      <alignment horizontal="center"/>
    </xf>
    <xf numFmtId="49" fontId="7" fillId="0" borderId="5" xfId="1" applyNumberFormat="1" applyFont="1" applyBorder="1" applyAlignment="1">
      <alignment horizontal="center"/>
    </xf>
    <xf numFmtId="0" fontId="6" fillId="0" borderId="4" xfId="1" applyFont="1" applyBorder="1" applyAlignment="1">
      <alignment horizontal="left" vertical="top" wrapText="1"/>
    </xf>
    <xf numFmtId="49" fontId="7" fillId="0" borderId="3" xfId="1" applyNumberFormat="1" applyFont="1" applyBorder="1" applyAlignment="1">
      <alignment horizontal="center"/>
    </xf>
    <xf numFmtId="0" fontId="8" fillId="0" borderId="4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wrapText="1"/>
    </xf>
    <xf numFmtId="0" fontId="8" fillId="0" borderId="4" xfId="1" applyFont="1" applyBorder="1" applyAlignment="1">
      <alignment horizontal="left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/>
    </xf>
    <xf numFmtId="0" fontId="8" fillId="0" borderId="4" xfId="1" applyFont="1" applyBorder="1" applyAlignment="1">
      <alignment horizontal="left"/>
    </xf>
    <xf numFmtId="0" fontId="7" fillId="0" borderId="7" xfId="1" applyFont="1" applyBorder="1" applyAlignment="1">
      <alignment horizontal="left" wrapText="1"/>
    </xf>
    <xf numFmtId="164" fontId="7" fillId="0" borderId="2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164" fontId="6" fillId="0" borderId="1" xfId="1" applyNumberFormat="1" applyFont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1" xfId="1" applyFont="1" applyBorder="1"/>
    <xf numFmtId="164" fontId="8" fillId="0" borderId="1" xfId="1" applyNumberFormat="1" applyFont="1" applyBorder="1"/>
    <xf numFmtId="0" fontId="6" fillId="0" borderId="4" xfId="1" applyFont="1" applyBorder="1" applyAlignment="1">
      <alignment horizontal="left"/>
    </xf>
    <xf numFmtId="0" fontId="7" fillId="0" borderId="4" xfId="1" applyFont="1" applyBorder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6" fillId="0" borderId="1" xfId="0" applyFont="1" applyBorder="1" applyAlignment="1">
      <alignment horizontal="centerContinuous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7" fillId="0" borderId="0" xfId="0" applyNumberFormat="1" applyFont="1"/>
    <xf numFmtId="0" fontId="8" fillId="0" borderId="0" xfId="0" applyFont="1"/>
    <xf numFmtId="0" fontId="7" fillId="0" borderId="1" xfId="0" applyFont="1" applyFill="1" applyBorder="1" applyAlignment="1">
      <alignment horizontal="left" vertical="top"/>
    </xf>
    <xf numFmtId="0" fontId="7" fillId="0" borderId="7" xfId="1" applyFont="1" applyBorder="1" applyAlignment="1">
      <alignment horizontal="left"/>
    </xf>
    <xf numFmtId="0" fontId="8" fillId="0" borderId="4" xfId="1" applyFont="1" applyFill="1" applyBorder="1" applyAlignment="1">
      <alignment horizontal="left" wrapText="1"/>
    </xf>
    <xf numFmtId="49" fontId="7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centerContinuous"/>
    </xf>
    <xf numFmtId="0" fontId="7" fillId="0" borderId="0" xfId="0" applyFont="1" applyFill="1" applyAlignment="1">
      <alignment horizontal="centerContinuous"/>
    </xf>
    <xf numFmtId="0" fontId="6" fillId="0" borderId="1" xfId="0" applyFont="1" applyFill="1" applyBorder="1" applyAlignment="1">
      <alignment horizontal="centerContinuous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1" applyFont="1" applyFill="1" applyBorder="1"/>
    <xf numFmtId="49" fontId="7" fillId="0" borderId="2" xfId="1" applyNumberFormat="1" applyFont="1" applyFill="1" applyBorder="1" applyAlignment="1">
      <alignment horizontal="center"/>
    </xf>
    <xf numFmtId="49" fontId="7" fillId="0" borderId="4" xfId="1" applyNumberFormat="1" applyFont="1" applyFill="1" applyBorder="1" applyAlignment="1">
      <alignment horizontal="center"/>
    </xf>
    <xf numFmtId="49" fontId="7" fillId="0" borderId="5" xfId="1" applyNumberFormat="1" applyFont="1" applyFill="1" applyBorder="1" applyAlignment="1">
      <alignment horizontal="center"/>
    </xf>
    <xf numFmtId="49" fontId="7" fillId="0" borderId="3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left" wrapText="1"/>
    </xf>
    <xf numFmtId="49" fontId="7" fillId="0" borderId="6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8" fillId="0" borderId="1" xfId="1" applyFont="1" applyFill="1" applyBorder="1"/>
    <xf numFmtId="0" fontId="8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7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</cellXfs>
  <cellStyles count="2">
    <cellStyle name="Обычный" xfId="0" builtinId="0"/>
    <cellStyle name="Обычный_Приложения к решению о бюджете на 2014 год" xfId="1"/>
  </cellStyles>
  <dxfs count="14">
    <dxf>
      <font>
        <b/>
        <i val="0"/>
      </font>
    </dxf>
    <dxf>
      <font>
        <b val="0"/>
        <i/>
      </font>
    </dxf>
    <dxf>
      <font>
        <b val="0"/>
        <i/>
      </font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</dxfs>
  <tableStyles count="0" defaultTableStyle="TableStyleMedium9" defaultPivotStyle="PivotStyleLight16"/>
  <colors>
    <mruColors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/2024%20&#1075;&#1086;&#1076;/2_&#1040;&#1083;&#1084;&#1086;&#1079;&#1077;&#1088;&#1089;&#1082;&#1086;&#1077;/_&#1087;&#1088;&#1080;&#1083;&#1086;&#1078;&#1077;&#1085;&#1080;&#1103;%20&#1082;%20&#1088;&#1077;&#1096;&#1077;&#1085;&#1080;&#1102;%202024-2026%20&#1040;&#1083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равочни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>
        <row r="9">
          <cell r="A9" t="str">
            <v>2024 год</v>
          </cell>
          <cell r="B9" t="str">
            <v>2025 год</v>
          </cell>
          <cell r="C9" t="str">
            <v>2026 год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3"/>
  <sheetViews>
    <sheetView zoomScale="90" zoomScaleNormal="90" workbookViewId="0">
      <selection activeCell="A14" sqref="A14"/>
    </sheetView>
  </sheetViews>
  <sheetFormatPr defaultRowHeight="15.75"/>
  <cols>
    <col min="1" max="16384" width="9.140625" style="1"/>
  </cols>
  <sheetData>
    <row r="2" spans="1:3">
      <c r="A2" s="1" t="s">
        <v>149</v>
      </c>
    </row>
    <row r="4" spans="1:3">
      <c r="A4" s="1" t="s">
        <v>150</v>
      </c>
    </row>
    <row r="6" spans="1:3">
      <c r="A6" s="1" t="s">
        <v>151</v>
      </c>
    </row>
    <row r="9" spans="1:3">
      <c r="A9" s="26" t="s">
        <v>5</v>
      </c>
      <c r="B9" s="26" t="s">
        <v>6</v>
      </c>
      <c r="C9" s="26" t="s">
        <v>152</v>
      </c>
    </row>
    <row r="11" spans="1:3">
      <c r="A11" s="1" t="s">
        <v>153</v>
      </c>
    </row>
    <row r="13" spans="1:3">
      <c r="A13" s="1" t="s">
        <v>154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47"/>
  <sheetViews>
    <sheetView view="pageBreakPreview" topLeftCell="B1" zoomScale="90" zoomScaleNormal="90" zoomScaleSheetLayoutView="90" workbookViewId="0">
      <selection activeCell="G35" sqref="G35"/>
    </sheetView>
  </sheetViews>
  <sheetFormatPr defaultRowHeight="15.75"/>
  <cols>
    <col min="1" max="1" width="28.7109375" style="1" hidden="1" customWidth="1"/>
    <col min="2" max="2" width="96.140625" style="1" customWidth="1"/>
    <col min="3" max="4" width="7.28515625" style="1" customWidth="1"/>
    <col min="5" max="5" width="14.42578125" style="1" customWidth="1"/>
    <col min="6" max="6" width="7.28515625" style="1" customWidth="1"/>
    <col min="7" max="7" width="9.42578125" style="1" customWidth="1"/>
    <col min="8" max="16384" width="9.140625" style="1"/>
  </cols>
  <sheetData>
    <row r="1" spans="2:7">
      <c r="G1" s="2" t="s">
        <v>157</v>
      </c>
    </row>
    <row r="2" spans="2:7">
      <c r="G2" s="2" t="str">
        <f>'1'!F2</f>
        <v>к решению Совета сельского поселения Анхимовское</v>
      </c>
    </row>
    <row r="3" spans="2:7">
      <c r="G3" s="2" t="str">
        <f>'1'!F3</f>
        <v>от 00.08.2024 года № 00</v>
      </c>
    </row>
    <row r="5" spans="2:7">
      <c r="G5" s="2" t="s">
        <v>157</v>
      </c>
    </row>
    <row r="6" spans="2:7">
      <c r="G6" s="2" t="str">
        <f>'1'!F6</f>
        <v>к решению Совета сельского поселения</v>
      </c>
    </row>
    <row r="7" spans="2:7">
      <c r="G7" s="2" t="str">
        <f>'1'!F7</f>
        <v>Анхимовское от 20.12.2023 года № 62</v>
      </c>
    </row>
    <row r="8" spans="2:7">
      <c r="G8" s="2" t="str">
        <f>'1'!F8</f>
        <v xml:space="preserve"> "О бюджете сельского поселения Анхимовское</v>
      </c>
    </row>
    <row r="9" spans="2:7">
      <c r="G9" s="2" t="str">
        <f>'1'!F9</f>
        <v>на 2024 год и плановый период 2025 и 2026 годов"</v>
      </c>
    </row>
    <row r="11" spans="2:7">
      <c r="B11" s="3" t="s">
        <v>34</v>
      </c>
      <c r="C11" s="3"/>
      <c r="D11" s="4"/>
      <c r="E11" s="4"/>
      <c r="F11" s="4"/>
      <c r="G11" s="4"/>
    </row>
    <row r="12" spans="2:7">
      <c r="B12" s="3" t="s">
        <v>100</v>
      </c>
      <c r="C12" s="3"/>
      <c r="D12" s="4"/>
      <c r="E12" s="4"/>
      <c r="F12" s="4"/>
      <c r="G12" s="4"/>
    </row>
    <row r="13" spans="2:7">
      <c r="B13" s="3" t="str">
        <f>справочник!A13</f>
        <v>НА ПЛАНОВЫЙ ПЕРИОД 2026 ГОДА</v>
      </c>
      <c r="C13" s="3"/>
      <c r="D13" s="4"/>
      <c r="E13" s="4"/>
      <c r="F13" s="4"/>
      <c r="G13" s="4"/>
    </row>
    <row r="14" spans="2:7">
      <c r="B14" s="3"/>
      <c r="C14" s="3"/>
      <c r="D14" s="4"/>
      <c r="E14" s="4"/>
      <c r="F14" s="4"/>
      <c r="G14" s="4"/>
    </row>
    <row r="15" spans="2:7">
      <c r="G15" s="2" t="s">
        <v>3</v>
      </c>
    </row>
    <row r="16" spans="2:7">
      <c r="B16" s="115" t="s">
        <v>36</v>
      </c>
      <c r="C16" s="116" t="str">
        <f>'4'!C18</f>
        <v>Раздел</v>
      </c>
      <c r="D16" s="116" t="str">
        <f>'4'!D18</f>
        <v>Под-раздел</v>
      </c>
      <c r="E16" s="116" t="str">
        <f>'4'!E18</f>
        <v>Целевая статья</v>
      </c>
      <c r="F16" s="116" t="str">
        <f>'4'!F18</f>
        <v>Вид расходов</v>
      </c>
      <c r="G16" s="25" t="s">
        <v>4</v>
      </c>
    </row>
    <row r="17" spans="2:7">
      <c r="B17" s="115"/>
      <c r="C17" s="116"/>
      <c r="D17" s="116"/>
      <c r="E17" s="116"/>
      <c r="F17" s="116"/>
      <c r="G17" s="26" t="str">
        <f>справочник!C9</f>
        <v>2026 год</v>
      </c>
    </row>
    <row r="18" spans="2:7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</row>
    <row r="19" spans="2:7" ht="31.5">
      <c r="B19" s="20" t="str">
        <f>'7'!B80</f>
        <v>Муниципальная программа "Развитие территории сельского поселения Анхимовское на 2026-2030 годы"</v>
      </c>
      <c r="C19" s="33"/>
      <c r="D19" s="33"/>
      <c r="E19" s="34"/>
      <c r="F19" s="34"/>
      <c r="G19" s="35">
        <f>SUM(G20,G29,G32,G41,G44)</f>
        <v>1500.1</v>
      </c>
    </row>
    <row r="20" spans="2:7" ht="31.5">
      <c r="B20" s="20" t="str">
        <f>'7'!B81</f>
        <v>Основное мероприятие 1.1 "Организация и обустройство систем уличного освещения населенных пунктов"</v>
      </c>
      <c r="C20" s="33"/>
      <c r="D20" s="33"/>
      <c r="E20" s="34"/>
      <c r="F20" s="34"/>
      <c r="G20" s="34">
        <f>'7'!H81</f>
        <v>711.9</v>
      </c>
    </row>
    <row r="21" spans="2:7">
      <c r="B21" s="20" t="str">
        <f>'7'!B82</f>
        <v>Организация уличного освещения населенных пунктов поселения</v>
      </c>
      <c r="C21" s="33"/>
      <c r="D21" s="33"/>
      <c r="E21" s="34"/>
      <c r="F21" s="34"/>
      <c r="G21" s="34">
        <f>'7'!H82</f>
        <v>153.19999999999999</v>
      </c>
    </row>
    <row r="22" spans="2:7">
      <c r="B22" s="16" t="str">
        <f>'7'!B83</f>
        <v>Иные закупки товаров, работ и услуг для обеспечения государственных (муниципальных) нужд</v>
      </c>
      <c r="C22" s="33" t="str">
        <f>'7'!D83</f>
        <v>05</v>
      </c>
      <c r="D22" s="33" t="str">
        <f>'7'!E83</f>
        <v>03</v>
      </c>
      <c r="E22" s="34" t="str">
        <f>'7'!F83</f>
        <v>02 0 01 20220</v>
      </c>
      <c r="F22" s="34" t="str">
        <f>'7'!G83</f>
        <v>240</v>
      </c>
      <c r="G22" s="34">
        <f>'7'!H83</f>
        <v>153.19999999999999</v>
      </c>
    </row>
    <row r="23" spans="2:7">
      <c r="B23" s="20" t="str">
        <f>'7'!B84</f>
        <v>Мероприятия на организацию уличного освещения</v>
      </c>
      <c r="C23" s="36"/>
      <c r="D23" s="36"/>
      <c r="E23" s="36"/>
      <c r="F23" s="36"/>
      <c r="G23" s="34">
        <f>'7'!H84</f>
        <v>333.5</v>
      </c>
    </row>
    <row r="24" spans="2:7">
      <c r="B24" s="16" t="str">
        <f>'7'!B85</f>
        <v>Иные закупки товаров, работ и услуг для обеспечения государственных (муниципальных) нужд</v>
      </c>
      <c r="C24" s="33" t="str">
        <f>'7'!D85</f>
        <v>05</v>
      </c>
      <c r="D24" s="33" t="str">
        <f>'7'!E85</f>
        <v>03</v>
      </c>
      <c r="E24" s="34" t="str">
        <f>'7'!F85</f>
        <v>02 0 01 71090</v>
      </c>
      <c r="F24" s="34" t="str">
        <f>'7'!G85</f>
        <v>240</v>
      </c>
      <c r="G24" s="34">
        <f>'7'!H85</f>
        <v>333.5</v>
      </c>
    </row>
    <row r="25" spans="2:7">
      <c r="B25" s="16" t="str">
        <f>'7'!B86</f>
        <v>Мероприятия по обустройству систем уличного освещения</v>
      </c>
      <c r="C25" s="33"/>
      <c r="D25" s="33"/>
      <c r="E25" s="34"/>
      <c r="F25" s="34"/>
      <c r="G25" s="34">
        <f>'7'!H86</f>
        <v>218.4</v>
      </c>
    </row>
    <row r="26" spans="2:7">
      <c r="B26" s="16" t="str">
        <f>'7'!B87</f>
        <v>Иные закупки товаров, работ и услуг для обеспечения государственных (муниципальных) нужд</v>
      </c>
      <c r="C26" s="33" t="str">
        <f>'7'!D87</f>
        <v>05</v>
      </c>
      <c r="D26" s="33" t="str">
        <f>'7'!E87</f>
        <v>03</v>
      </c>
      <c r="E26" s="34" t="str">
        <f>'7'!F87</f>
        <v>02 0 01 73350</v>
      </c>
      <c r="F26" s="34" t="str">
        <f>'7'!G87</f>
        <v>240</v>
      </c>
      <c r="G26" s="34">
        <f>'7'!H87</f>
        <v>218.4</v>
      </c>
    </row>
    <row r="27" spans="2:7">
      <c r="B27" s="16" t="str">
        <f>'7'!B88</f>
        <v>Софинансирование мероприятий по обустройству систем уличного освещения</v>
      </c>
      <c r="C27" s="33"/>
      <c r="D27" s="33"/>
      <c r="E27" s="34"/>
      <c r="F27" s="34"/>
      <c r="G27" s="34">
        <f>'7'!H88</f>
        <v>6.8000000000000007</v>
      </c>
    </row>
    <row r="28" spans="2:7">
      <c r="B28" s="16" t="str">
        <f>'7'!B89</f>
        <v>Иные закупки товаров, работ и услуг для обеспечения государственных (муниципальных) нужд</v>
      </c>
      <c r="C28" s="33" t="str">
        <f>'7'!D89</f>
        <v>05</v>
      </c>
      <c r="D28" s="33" t="str">
        <f>'7'!E89</f>
        <v>03</v>
      </c>
      <c r="E28" s="34" t="str">
        <f>'7'!F89</f>
        <v>02 0 01 S3350</v>
      </c>
      <c r="F28" s="34" t="str">
        <f>'7'!G89</f>
        <v>240</v>
      </c>
      <c r="G28" s="34">
        <f>'7'!H89</f>
        <v>6.8000000000000007</v>
      </c>
    </row>
    <row r="29" spans="2:7">
      <c r="B29" s="20" t="str">
        <f>'7'!B90</f>
        <v>Основное мероприятие 1.2 "Благоустройство и содержание кладбищ"</v>
      </c>
      <c r="C29" s="36"/>
      <c r="D29" s="36"/>
      <c r="E29" s="36"/>
      <c r="F29" s="36"/>
      <c r="G29" s="34">
        <f>'7'!H90</f>
        <v>50</v>
      </c>
    </row>
    <row r="30" spans="2:7">
      <c r="B30" s="20" t="str">
        <f>'7'!B91</f>
        <v>Организация и содержание мест захоронения</v>
      </c>
      <c r="C30" s="36"/>
      <c r="D30" s="36"/>
      <c r="E30" s="36"/>
      <c r="F30" s="36"/>
      <c r="G30" s="34">
        <f>'7'!H91</f>
        <v>50</v>
      </c>
    </row>
    <row r="31" spans="2:7">
      <c r="B31" s="16" t="str">
        <f>'7'!B92</f>
        <v>Иные закупки товаров, работ и услуг для обеспечения государственных (муниципальных) нужд</v>
      </c>
      <c r="C31" s="33" t="str">
        <f>'7'!D92</f>
        <v>05</v>
      </c>
      <c r="D31" s="33" t="str">
        <f>'7'!E92</f>
        <v>03</v>
      </c>
      <c r="E31" s="34" t="str">
        <f>'7'!F92</f>
        <v>02 0 02 20240</v>
      </c>
      <c r="F31" s="34" t="str">
        <f>'7'!G92</f>
        <v>240</v>
      </c>
      <c r="G31" s="34">
        <f>'7'!H92</f>
        <v>50</v>
      </c>
    </row>
    <row r="32" spans="2:7">
      <c r="B32" s="20" t="str">
        <f>'7'!B93</f>
        <v>Основное мероприятие 1.3 "Благоустройство территории сельского поселения"</v>
      </c>
      <c r="C32" s="36"/>
      <c r="D32" s="36"/>
      <c r="E32" s="36"/>
      <c r="F32" s="36"/>
      <c r="G32" s="34">
        <f>'7'!H93</f>
        <v>703.2</v>
      </c>
    </row>
    <row r="33" spans="2:7" ht="31.5">
      <c r="B33" s="20" t="str">
        <f>'7'!B94</f>
        <v>Мероприятия в части содержания контейнерных площадок и мест накопления твердых коммунальных отходов на территории поселения</v>
      </c>
      <c r="C33" s="33"/>
      <c r="D33" s="33"/>
      <c r="E33" s="34"/>
      <c r="F33" s="34"/>
      <c r="G33" s="34">
        <f>'7'!H94</f>
        <v>323.2</v>
      </c>
    </row>
    <row r="34" spans="2:7">
      <c r="B34" s="16" t="str">
        <f>'7'!B95</f>
        <v>Иные закупки товаров, работ и услуг для обеспечения государственных (муниципальных) нужд</v>
      </c>
      <c r="C34" s="33" t="str">
        <f>'7'!D95</f>
        <v>05</v>
      </c>
      <c r="D34" s="33" t="str">
        <f>'7'!E95</f>
        <v>03</v>
      </c>
      <c r="E34" s="34" t="str">
        <f>'7'!F95</f>
        <v>02 0 03 20110</v>
      </c>
      <c r="F34" s="34" t="str">
        <f>'7'!G95</f>
        <v>240</v>
      </c>
      <c r="G34" s="34">
        <f>'7'!H95</f>
        <v>323.2</v>
      </c>
    </row>
    <row r="35" spans="2:7">
      <c r="B35" s="20" t="str">
        <f>'7'!B96</f>
        <v>Прочие мероприятия по благоустройству поселений</v>
      </c>
      <c r="C35" s="33"/>
      <c r="D35" s="33"/>
      <c r="E35" s="34"/>
      <c r="F35" s="34"/>
      <c r="G35" s="34">
        <f>'7'!H96</f>
        <v>380</v>
      </c>
    </row>
    <row r="36" spans="2:7">
      <c r="B36" s="16" t="str">
        <f>'7'!B97</f>
        <v>Иные закупки товаров, работ и услуг для обеспечения государственных (муниципальных) нужд</v>
      </c>
      <c r="C36" s="33" t="str">
        <f>'7'!D97</f>
        <v>05</v>
      </c>
      <c r="D36" s="33" t="str">
        <f>'7'!E97</f>
        <v>03</v>
      </c>
      <c r="E36" s="34" t="str">
        <f>'7'!F97</f>
        <v>02 0 03 20250</v>
      </c>
      <c r="F36" s="34" t="str">
        <f>'7'!G97</f>
        <v>240</v>
      </c>
      <c r="G36" s="34">
        <f>'7'!H97</f>
        <v>380</v>
      </c>
    </row>
    <row r="37" spans="2:7" hidden="1">
      <c r="B37" s="20" t="str">
        <f>'6'!B102</f>
        <v>Софинансирование мероприятий по реализации проекта "Народный бюджет"</v>
      </c>
      <c r="C37" s="33"/>
      <c r="D37" s="33"/>
      <c r="E37" s="34"/>
      <c r="F37" s="34"/>
      <c r="G37" s="34">
        <f>'7'!H98</f>
        <v>0</v>
      </c>
    </row>
    <row r="38" spans="2:7" hidden="1">
      <c r="B38" s="16" t="str">
        <f>'6'!B103</f>
        <v>Иные закупки товаров, работ и услуг для обеспечения государственных (муниципальных) нужд</v>
      </c>
      <c r="C38" s="33" t="str">
        <f>'6'!D103</f>
        <v>05</v>
      </c>
      <c r="D38" s="33" t="str">
        <f>'6'!E103</f>
        <v>03</v>
      </c>
      <c r="E38" s="34" t="str">
        <f>'6'!F103</f>
        <v>01 0 03 20260</v>
      </c>
      <c r="F38" s="34" t="str">
        <f>'6'!G103</f>
        <v>240</v>
      </c>
      <c r="G38" s="34">
        <f>'7'!H99</f>
        <v>0</v>
      </c>
    </row>
    <row r="39" spans="2:7" hidden="1">
      <c r="B39" s="20" t="str">
        <f>'6'!B104</f>
        <v>Мероприятия по реализации проекта "Народный бюджет"</v>
      </c>
      <c r="C39" s="33"/>
      <c r="D39" s="33"/>
      <c r="E39" s="34"/>
      <c r="F39" s="34"/>
      <c r="G39" s="34">
        <f>'7'!H100</f>
        <v>0</v>
      </c>
    </row>
    <row r="40" spans="2:7" hidden="1">
      <c r="B40" s="16" t="str">
        <f>'6'!B105</f>
        <v>Иные закупки товаров, работ и услуг для обеспечения государственных (муниципальных) нужд</v>
      </c>
      <c r="C40" s="33" t="str">
        <f>'6'!D105</f>
        <v>05</v>
      </c>
      <c r="D40" s="33" t="str">
        <f>'6'!E105</f>
        <v>03</v>
      </c>
      <c r="E40" s="34" t="str">
        <f>'6'!F105</f>
        <v>01 0 03 72270</v>
      </c>
      <c r="F40" s="34" t="str">
        <f>'6'!G105</f>
        <v>240</v>
      </c>
      <c r="G40" s="34">
        <f>'7'!H101</f>
        <v>0</v>
      </c>
    </row>
    <row r="41" spans="2:7" ht="31.5">
      <c r="B41" s="20" t="str">
        <f>'7'!B105</f>
        <v>Основное мероприятие 1.4 "Организация и проведение мероприятий по направлениям молодежной политики"</v>
      </c>
      <c r="C41" s="33"/>
      <c r="D41" s="33"/>
      <c r="E41" s="34"/>
      <c r="F41" s="34"/>
      <c r="G41" s="34">
        <f>'7'!H105</f>
        <v>5</v>
      </c>
    </row>
    <row r="42" spans="2:7">
      <c r="B42" s="20" t="str">
        <f>'7'!B106</f>
        <v>Проведение мероприятий для детей и молодежи</v>
      </c>
      <c r="C42" s="36"/>
      <c r="D42" s="36"/>
      <c r="E42" s="36"/>
      <c r="F42" s="36"/>
      <c r="G42" s="34">
        <f>'7'!H106</f>
        <v>5</v>
      </c>
    </row>
    <row r="43" spans="2:7">
      <c r="B43" s="16" t="str">
        <f>'7'!B107</f>
        <v>Иные закупки товаров, работ и услуг для обеспечения государственных (муниципальных) нужд</v>
      </c>
      <c r="C43" s="33" t="str">
        <f>'7'!D107</f>
        <v>07</v>
      </c>
      <c r="D43" s="33" t="str">
        <f>'7'!E107</f>
        <v>07</v>
      </c>
      <c r="E43" s="34" t="str">
        <f>'7'!F107</f>
        <v>02 0 04 20590</v>
      </c>
      <c r="F43" s="34" t="str">
        <f>'7'!G107</f>
        <v>240</v>
      </c>
      <c r="G43" s="34">
        <f>'7'!H107</f>
        <v>5</v>
      </c>
    </row>
    <row r="44" spans="2:7" ht="31.5">
      <c r="B44" s="20" t="str">
        <f>'7'!B128</f>
        <v>Основное мероприятие 1.5 "Организация и проведение мероприятий в сфере физической культуры и спорта"</v>
      </c>
      <c r="C44" s="33"/>
      <c r="D44" s="33"/>
      <c r="E44" s="34"/>
      <c r="F44" s="34"/>
      <c r="G44" s="34">
        <f>'7'!H128</f>
        <v>30</v>
      </c>
    </row>
    <row r="45" spans="2:7">
      <c r="B45" s="20" t="str">
        <f>'7'!B129</f>
        <v>Мероприятия в области спорта и физической культуры</v>
      </c>
      <c r="C45" s="33"/>
      <c r="D45" s="33"/>
      <c r="E45" s="34"/>
      <c r="F45" s="34"/>
      <c r="G45" s="34">
        <f>'7'!H129</f>
        <v>30</v>
      </c>
    </row>
    <row r="46" spans="2:7">
      <c r="B46" s="16" t="str">
        <f>'7'!B130</f>
        <v>Иные закупки товаров, работ и услуг для обеспечения государственных (муниципальных) нужд</v>
      </c>
      <c r="C46" s="33" t="str">
        <f>'7'!D130</f>
        <v>11</v>
      </c>
      <c r="D46" s="33" t="str">
        <f>'7'!E130</f>
        <v>01</v>
      </c>
      <c r="E46" s="34" t="str">
        <f>'7'!F130</f>
        <v>02 0 05 02590</v>
      </c>
      <c r="F46" s="34" t="str">
        <f>'7'!G130</f>
        <v>240</v>
      </c>
      <c r="G46" s="34">
        <f>'7'!H130</f>
        <v>30</v>
      </c>
    </row>
    <row r="47" spans="2:7">
      <c r="B47" s="21" t="s">
        <v>70</v>
      </c>
      <c r="C47" s="17"/>
      <c r="D47" s="17"/>
      <c r="E47" s="7"/>
      <c r="F47" s="7"/>
      <c r="G47" s="15">
        <f>G19</f>
        <v>1500.1</v>
      </c>
    </row>
  </sheetData>
  <autoFilter ref="A18:G47">
    <filterColumn colId="6">
      <filters>
        <filter val="1 500,1"/>
        <filter val="150,2"/>
        <filter val="218,4"/>
        <filter val="30,0"/>
        <filter val="323,2"/>
        <filter val="333,5"/>
        <filter val="380,0"/>
        <filter val="5,0"/>
        <filter val="50,0"/>
        <filter val="703,2"/>
        <filter val="711,9"/>
        <filter val="9,8"/>
      </filters>
    </filterColumn>
  </autoFilter>
  <mergeCells count="5">
    <mergeCell ref="B16:B17"/>
    <mergeCell ref="C16:C17"/>
    <mergeCell ref="D16:D17"/>
    <mergeCell ref="E16:E17"/>
    <mergeCell ref="F16:F17"/>
  </mergeCells>
  <conditionalFormatting sqref="B1:B1048576">
    <cfRule type="containsText" dxfId="3" priority="3" operator="containsText" text="муниципальная программа">
      <formula>NOT(ISERROR(SEARCH("муниципальная программа",B1)))</formula>
    </cfRule>
    <cfRule type="containsText" dxfId="2" priority="4" operator="containsText" text="основное мероприятие">
      <formula>NOT(ISERROR(SEARCH("основное мероприятие",B1)))</formula>
    </cfRule>
  </conditionalFormatting>
  <conditionalFormatting sqref="B19:B46">
    <cfRule type="containsText" dxfId="1" priority="1" operator="containsText" text="Основное мероприятие">
      <formula>NOT(ISERROR(SEARCH("Основное мероприятие",B19)))</formula>
    </cfRule>
    <cfRule type="containsText" dxfId="0" priority="2" operator="containsText" text="Муниципальная программа">
      <formula>NOT(ISERROR(SEARCH("Муниципальная программа",B19)))</formula>
    </cfRule>
  </conditionalFormatting>
  <pageMargins left="0.70866141732283472" right="0.70866141732283472" top="0.74803149606299213" bottom="0.62992125984251968" header="0.31496062992125984" footer="0.31496062992125984"/>
  <pageSetup paperSize="9" scale="61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topLeftCell="B5" zoomScaleNormal="100" zoomScaleSheetLayoutView="100" workbookViewId="0">
      <selection activeCell="D25" sqref="D25"/>
    </sheetView>
  </sheetViews>
  <sheetFormatPr defaultColWidth="9.140625" defaultRowHeight="15.75"/>
  <cols>
    <col min="1" max="1" width="28.7109375" style="1" hidden="1" customWidth="1"/>
    <col min="2" max="2" width="7" style="1" bestFit="1" customWidth="1"/>
    <col min="3" max="3" width="71.42578125" style="1" customWidth="1"/>
    <col min="4" max="6" width="15.28515625" style="1" customWidth="1"/>
    <col min="7" max="16384" width="9.140625" style="1"/>
  </cols>
  <sheetData>
    <row r="1" spans="2:6" hidden="1">
      <c r="F1" s="2" t="s">
        <v>0</v>
      </c>
    </row>
    <row r="2" spans="2:6" hidden="1">
      <c r="F2" s="2" t="s">
        <v>107</v>
      </c>
    </row>
    <row r="3" spans="2:6" hidden="1">
      <c r="F3" s="2" t="s">
        <v>147</v>
      </c>
    </row>
    <row r="4" spans="2:6" hidden="1"/>
    <row r="5" spans="2:6">
      <c r="F5" s="2" t="s">
        <v>253</v>
      </c>
    </row>
    <row r="6" spans="2:6">
      <c r="F6" s="2" t="str">
        <f>'1'!F6</f>
        <v>к решению Совета сельского поселения</v>
      </c>
    </row>
    <row r="7" spans="2:6">
      <c r="F7" s="2" t="str">
        <f>'1'!F7</f>
        <v>Анхимовское от 20.12.2023 года № 62</v>
      </c>
    </row>
    <row r="8" spans="2:6">
      <c r="F8" s="2" t="str">
        <f>'1'!F8</f>
        <v xml:space="preserve"> "О бюджете сельского поселения Анхимовское</v>
      </c>
    </row>
    <row r="9" spans="2:6">
      <c r="F9" s="2" t="str">
        <f>'1'!F9</f>
        <v>на 2024 год и плановый период 2025 и 2026 годов"</v>
      </c>
    </row>
    <row r="11" spans="2:6">
      <c r="B11" s="3" t="s">
        <v>254</v>
      </c>
      <c r="C11" s="4"/>
      <c r="D11" s="4"/>
      <c r="E11" s="4"/>
      <c r="F11" s="4"/>
    </row>
    <row r="12" spans="2:6">
      <c r="B12" s="3" t="s">
        <v>255</v>
      </c>
      <c r="C12" s="4"/>
      <c r="D12" s="4"/>
      <c r="E12" s="4"/>
      <c r="F12" s="4"/>
    </row>
    <row r="13" spans="2:6">
      <c r="B13" s="3" t="s">
        <v>256</v>
      </c>
      <c r="C13" s="4"/>
      <c r="D13" s="4"/>
      <c r="E13" s="4"/>
      <c r="F13" s="4"/>
    </row>
    <row r="14" spans="2:6">
      <c r="B14" s="3" t="s">
        <v>257</v>
      </c>
      <c r="C14" s="4"/>
      <c r="D14" s="4"/>
      <c r="E14" s="4"/>
      <c r="F14" s="4"/>
    </row>
    <row r="15" spans="2:6">
      <c r="B15" s="3" t="str">
        <f>справочник!A2</f>
        <v>НА 2024 ГОД И ПЛАНОВЫЙ ПЕРИОД 2025 И 2026 ГОДОВ</v>
      </c>
      <c r="C15" s="4"/>
      <c r="D15" s="4"/>
      <c r="E15" s="4"/>
      <c r="F15" s="4"/>
    </row>
    <row r="17" spans="2:6">
      <c r="F17" s="2" t="s">
        <v>3</v>
      </c>
    </row>
    <row r="18" spans="2:6">
      <c r="B18" s="115" t="s">
        <v>258</v>
      </c>
      <c r="C18" s="114" t="s">
        <v>259</v>
      </c>
      <c r="D18" s="32" t="s">
        <v>4</v>
      </c>
      <c r="E18" s="31"/>
      <c r="F18" s="31"/>
    </row>
    <row r="19" spans="2:6">
      <c r="B19" s="115"/>
      <c r="C19" s="114"/>
      <c r="D19" s="26" t="str">
        <f>[1]справочник!A9</f>
        <v>2024 год</v>
      </c>
      <c r="E19" s="26" t="str">
        <f>[1]справочник!B9</f>
        <v>2025 год</v>
      </c>
      <c r="F19" s="26" t="str">
        <f>[1]справочник!C9</f>
        <v>2026 год</v>
      </c>
    </row>
    <row r="20" spans="2:6">
      <c r="B20" s="5">
        <v>1</v>
      </c>
      <c r="C20" s="5">
        <v>2</v>
      </c>
      <c r="D20" s="5">
        <v>3</v>
      </c>
      <c r="E20" s="5">
        <v>4</v>
      </c>
      <c r="F20" s="5">
        <v>5</v>
      </c>
    </row>
    <row r="21" spans="2:6">
      <c r="B21" s="8" t="s">
        <v>260</v>
      </c>
      <c r="C21" s="6" t="s">
        <v>261</v>
      </c>
      <c r="D21" s="7">
        <f>'3'!E24</f>
        <v>7</v>
      </c>
      <c r="E21" s="7">
        <f>'3'!F24</f>
        <v>7</v>
      </c>
      <c r="F21" s="7">
        <f>'3'!G24</f>
        <v>7</v>
      </c>
    </row>
    <row r="22" spans="2:6" ht="47.25" customHeight="1">
      <c r="B22" s="8" t="s">
        <v>262</v>
      </c>
      <c r="C22" s="6" t="s">
        <v>263</v>
      </c>
      <c r="D22" s="7">
        <f>'3'!E29</f>
        <v>193</v>
      </c>
      <c r="E22" s="7">
        <f>'3'!F29</f>
        <v>193</v>
      </c>
      <c r="F22" s="7">
        <f>'3'!G29</f>
        <v>193</v>
      </c>
    </row>
    <row r="23" spans="2:6">
      <c r="B23" s="8" t="s">
        <v>264</v>
      </c>
      <c r="C23" s="6" t="s">
        <v>265</v>
      </c>
      <c r="D23" s="7">
        <f>'3'!E30</f>
        <v>54.5</v>
      </c>
      <c r="E23" s="7">
        <f>'3'!F30</f>
        <v>54.5</v>
      </c>
      <c r="F23" s="7">
        <f>'3'!G30</f>
        <v>54.5</v>
      </c>
    </row>
    <row r="24" spans="2:6">
      <c r="B24" s="8" t="s">
        <v>266</v>
      </c>
      <c r="C24" s="6" t="s">
        <v>267</v>
      </c>
      <c r="D24" s="7">
        <f>'3'!E25+'3'!E46</f>
        <v>1361.4</v>
      </c>
      <c r="E24" s="7">
        <f>'3'!F25+'3'!F46</f>
        <v>1361.4</v>
      </c>
      <c r="F24" s="7">
        <f>'3'!G25+'3'!G46</f>
        <v>1361.4</v>
      </c>
    </row>
    <row r="25" spans="2:6">
      <c r="B25" s="8"/>
      <c r="C25" s="110" t="s">
        <v>268</v>
      </c>
      <c r="D25" s="15">
        <f>SUM(D21:D24)</f>
        <v>1615.9</v>
      </c>
      <c r="E25" s="15">
        <f>SUM(E21:E24)</f>
        <v>1615.9</v>
      </c>
      <c r="F25" s="15">
        <f>SUM(F21:F24)</f>
        <v>1615.9</v>
      </c>
    </row>
  </sheetData>
  <mergeCells count="2">
    <mergeCell ref="B18:B19"/>
    <mergeCell ref="C18:C1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view="pageBreakPreview" topLeftCell="B1" zoomScale="90" zoomScaleNormal="90" zoomScaleSheetLayoutView="90" workbookViewId="0">
      <selection activeCell="C1" sqref="C1"/>
    </sheetView>
  </sheetViews>
  <sheetFormatPr defaultRowHeight="14.25" customHeight="1"/>
  <cols>
    <col min="1" max="1" width="28.7109375" style="1" hidden="1" customWidth="1"/>
    <col min="2" max="2" width="28.7109375" style="1" customWidth="1"/>
    <col min="3" max="3" width="49.7109375" style="1" customWidth="1"/>
    <col min="4" max="6" width="15.28515625" style="1" customWidth="1"/>
    <col min="7" max="16384" width="9.140625" style="1"/>
  </cols>
  <sheetData>
    <row r="1" spans="2:6" ht="15.75">
      <c r="F1" s="2" t="s">
        <v>0</v>
      </c>
    </row>
    <row r="2" spans="2:6" ht="15.75">
      <c r="F2" s="2" t="s">
        <v>269</v>
      </c>
    </row>
    <row r="3" spans="2:6" ht="15.75">
      <c r="F3" s="2" t="s">
        <v>279</v>
      </c>
    </row>
    <row r="4" spans="2:6" ht="15.75"/>
    <row r="5" spans="2:6" ht="15.75">
      <c r="F5" s="2" t="s">
        <v>0</v>
      </c>
    </row>
    <row r="6" spans="2:6" ht="15.75">
      <c r="F6" s="2" t="s">
        <v>108</v>
      </c>
    </row>
    <row r="7" spans="2:6" ht="15.75">
      <c r="F7" s="2" t="s">
        <v>270</v>
      </c>
    </row>
    <row r="8" spans="2:6" ht="15.75">
      <c r="F8" s="2" t="s">
        <v>205</v>
      </c>
    </row>
    <row r="9" spans="2:6" ht="15.75">
      <c r="F9" s="2" t="s">
        <v>148</v>
      </c>
    </row>
    <row r="10" spans="2:6" ht="15.75"/>
    <row r="11" spans="2:6" ht="15.75">
      <c r="B11" s="3" t="s">
        <v>1</v>
      </c>
      <c r="C11" s="4"/>
      <c r="D11" s="4"/>
      <c r="E11" s="4"/>
      <c r="F11" s="4"/>
    </row>
    <row r="12" spans="2:6" ht="15.75">
      <c r="B12" s="3" t="s">
        <v>2</v>
      </c>
      <c r="C12" s="4"/>
      <c r="D12" s="4"/>
      <c r="E12" s="4"/>
      <c r="F12" s="4"/>
    </row>
    <row r="13" spans="2:6" ht="15.75">
      <c r="B13" s="3" t="s">
        <v>109</v>
      </c>
      <c r="C13" s="4"/>
      <c r="D13" s="4"/>
      <c r="E13" s="4"/>
      <c r="F13" s="4"/>
    </row>
    <row r="14" spans="2:6" ht="15.75">
      <c r="B14" s="3" t="str">
        <f>справочник!A2</f>
        <v>НА 2024 ГОД И ПЛАНОВЫЙ ПЕРИОД 2025 И 2026 ГОДОВ</v>
      </c>
      <c r="C14" s="4"/>
      <c r="D14" s="4"/>
      <c r="E14" s="4"/>
      <c r="F14" s="4"/>
    </row>
    <row r="15" spans="2:6" ht="15.75"/>
    <row r="16" spans="2:6" ht="15.75">
      <c r="F16" s="2" t="s">
        <v>3</v>
      </c>
    </row>
    <row r="17" spans="2:6" ht="15.75">
      <c r="B17" s="115" t="s">
        <v>7</v>
      </c>
      <c r="C17" s="114" t="s">
        <v>8</v>
      </c>
      <c r="D17" s="32" t="s">
        <v>4</v>
      </c>
      <c r="E17" s="31"/>
      <c r="F17" s="31"/>
    </row>
    <row r="18" spans="2:6" ht="94.5" customHeight="1">
      <c r="B18" s="115"/>
      <c r="C18" s="114"/>
      <c r="D18" s="26" t="str">
        <f>справочник!A9</f>
        <v>2024 год</v>
      </c>
      <c r="E18" s="26" t="str">
        <f>справочник!B9</f>
        <v>2025 год</v>
      </c>
      <c r="F18" s="26" t="str">
        <f>справочник!C9</f>
        <v>2026 год</v>
      </c>
    </row>
    <row r="19" spans="2:6" ht="15.75">
      <c r="B19" s="5">
        <v>1</v>
      </c>
      <c r="C19" s="5">
        <v>2</v>
      </c>
      <c r="D19" s="5">
        <v>3</v>
      </c>
      <c r="E19" s="5">
        <v>4</v>
      </c>
      <c r="F19" s="5">
        <v>5</v>
      </c>
    </row>
    <row r="20" spans="2:6" ht="31.5">
      <c r="B20" s="8" t="s">
        <v>206</v>
      </c>
      <c r="C20" s="6" t="s">
        <v>9</v>
      </c>
      <c r="D20" s="7">
        <f>SUM(D21,D23)</f>
        <v>150.30000000000109</v>
      </c>
      <c r="E20" s="7">
        <f t="shared" ref="E20:F20" si="0">SUM(E21,E23)</f>
        <v>0</v>
      </c>
      <c r="F20" s="7">
        <f t="shared" si="0"/>
        <v>0</v>
      </c>
    </row>
    <row r="21" spans="2:6" ht="15.75">
      <c r="B21" s="8" t="s">
        <v>207</v>
      </c>
      <c r="C21" s="6" t="s">
        <v>10</v>
      </c>
      <c r="D21" s="7">
        <f>D22</f>
        <v>-8628.4</v>
      </c>
      <c r="E21" s="7">
        <f t="shared" ref="E21:F21" si="1">E22</f>
        <v>-7420.3999999999987</v>
      </c>
      <c r="F21" s="7">
        <f t="shared" si="1"/>
        <v>-7816.9</v>
      </c>
    </row>
    <row r="22" spans="2:6" ht="31.5">
      <c r="B22" s="8" t="s">
        <v>208</v>
      </c>
      <c r="C22" s="6" t="s">
        <v>111</v>
      </c>
      <c r="D22" s="7">
        <f>-'2'!D35</f>
        <v>-8628.4</v>
      </c>
      <c r="E22" s="7">
        <f>-'2'!E35</f>
        <v>-7420.3999999999987</v>
      </c>
      <c r="F22" s="7">
        <f>-'2'!F35</f>
        <v>-7816.9</v>
      </c>
    </row>
    <row r="23" spans="2:6" ht="15.75">
      <c r="B23" s="8" t="s">
        <v>209</v>
      </c>
      <c r="C23" s="6" t="s">
        <v>11</v>
      </c>
      <c r="D23" s="7">
        <f>D24</f>
        <v>8778.7000000000007</v>
      </c>
      <c r="E23" s="7">
        <f t="shared" ref="E23:F23" si="2">E24</f>
        <v>7420.4000000000005</v>
      </c>
      <c r="F23" s="7">
        <f t="shared" si="2"/>
        <v>7816.9</v>
      </c>
    </row>
    <row r="24" spans="2:6" ht="31.5">
      <c r="B24" s="8" t="s">
        <v>210</v>
      </c>
      <c r="C24" s="6" t="s">
        <v>110</v>
      </c>
      <c r="D24" s="7">
        <f>'3'!E54</f>
        <v>8778.7000000000007</v>
      </c>
      <c r="E24" s="7">
        <f>'3'!F54</f>
        <v>7420.4000000000005</v>
      </c>
      <c r="F24" s="7">
        <f>'3'!G54</f>
        <v>7816.9</v>
      </c>
    </row>
  </sheetData>
  <mergeCells count="2">
    <mergeCell ref="C17:C18"/>
    <mergeCell ref="B17:B1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5"/>
  <sheetViews>
    <sheetView tabSelected="1" view="pageBreakPreview" topLeftCell="B1" zoomScale="90" zoomScaleNormal="90" zoomScaleSheetLayoutView="90" workbookViewId="0">
      <selection activeCell="F20" sqref="F20"/>
    </sheetView>
  </sheetViews>
  <sheetFormatPr defaultRowHeight="15.75"/>
  <cols>
    <col min="1" max="1" width="28.7109375" style="1" hidden="1" customWidth="1"/>
    <col min="2" max="2" width="28.7109375" style="1" customWidth="1"/>
    <col min="3" max="3" width="49.7109375" style="1" customWidth="1"/>
    <col min="4" max="6" width="15.28515625" style="1" customWidth="1"/>
    <col min="7" max="16384" width="9.140625" style="1"/>
  </cols>
  <sheetData>
    <row r="1" spans="2:6">
      <c r="F1" s="2" t="s">
        <v>12</v>
      </c>
    </row>
    <row r="2" spans="2:6">
      <c r="F2" s="2" t="str">
        <f>'1'!F2</f>
        <v>к решению Совета сельского поселения Анхимовское</v>
      </c>
    </row>
    <row r="3" spans="2:6">
      <c r="F3" s="2" t="str">
        <f>'1'!F3</f>
        <v>от 00.08.2024 года № 00</v>
      </c>
    </row>
    <row r="5" spans="2:6">
      <c r="F5" s="2" t="s">
        <v>12</v>
      </c>
    </row>
    <row r="6" spans="2:6">
      <c r="F6" s="2" t="str">
        <f>'1'!F6</f>
        <v>к решению Совета сельского поселения</v>
      </c>
    </row>
    <row r="7" spans="2:6">
      <c r="F7" s="2" t="str">
        <f>'1'!F7</f>
        <v>Анхимовское от 20.12.2023 года № 62</v>
      </c>
    </row>
    <row r="8" spans="2:6">
      <c r="F8" s="2" t="str">
        <f>'1'!F8</f>
        <v xml:space="preserve"> "О бюджете сельского поселения Анхимовское</v>
      </c>
    </row>
    <row r="9" spans="2:6">
      <c r="F9" s="2" t="str">
        <f>'1'!F9</f>
        <v>на 2024 год и плановый период 2025 и 2026 годов"</v>
      </c>
    </row>
    <row r="11" spans="2:6">
      <c r="B11" s="3" t="s">
        <v>112</v>
      </c>
      <c r="C11" s="4"/>
      <c r="D11" s="4"/>
      <c r="E11" s="4"/>
      <c r="F11" s="4"/>
    </row>
    <row r="12" spans="2:6">
      <c r="B12" s="3" t="s">
        <v>13</v>
      </c>
      <c r="C12" s="4"/>
      <c r="D12" s="4"/>
      <c r="E12" s="4"/>
      <c r="F12" s="4"/>
    </row>
    <row r="13" spans="2:6">
      <c r="B13" s="3" t="s">
        <v>14</v>
      </c>
      <c r="C13" s="4"/>
      <c r="D13" s="4"/>
      <c r="E13" s="4"/>
      <c r="F13" s="4"/>
    </row>
    <row r="14" spans="2:6">
      <c r="B14" s="3" t="str">
        <f>справочник!A2</f>
        <v>НА 2024 ГОД И ПЛАНОВЫЙ ПЕРИОД 2025 И 2026 ГОДОВ</v>
      </c>
      <c r="C14" s="4"/>
      <c r="D14" s="4"/>
      <c r="E14" s="4"/>
      <c r="F14" s="4"/>
    </row>
    <row r="16" spans="2:6">
      <c r="F16" s="2" t="s">
        <v>3</v>
      </c>
    </row>
    <row r="17" spans="2:7">
      <c r="B17" s="115" t="s">
        <v>7</v>
      </c>
      <c r="C17" s="114" t="s">
        <v>15</v>
      </c>
      <c r="D17" s="31" t="s">
        <v>4</v>
      </c>
      <c r="E17" s="31"/>
      <c r="F17" s="31"/>
    </row>
    <row r="18" spans="2:7">
      <c r="B18" s="115"/>
      <c r="C18" s="114"/>
      <c r="D18" s="26" t="str">
        <f>'1'!D18</f>
        <v>2024 год</v>
      </c>
      <c r="E18" s="26" t="str">
        <f>'1'!E18</f>
        <v>2025 год</v>
      </c>
      <c r="F18" s="26" t="str">
        <f>'1'!F18</f>
        <v>2026 год</v>
      </c>
    </row>
    <row r="19" spans="2:7">
      <c r="B19" s="5">
        <v>1</v>
      </c>
      <c r="C19" s="5">
        <v>2</v>
      </c>
      <c r="D19" s="5">
        <v>3</v>
      </c>
      <c r="E19" s="5">
        <v>4</v>
      </c>
      <c r="F19" s="5">
        <v>5</v>
      </c>
    </row>
    <row r="20" spans="2:7">
      <c r="B20" s="8" t="s">
        <v>16</v>
      </c>
      <c r="C20" s="14" t="s">
        <v>17</v>
      </c>
      <c r="D20" s="7">
        <v>921</v>
      </c>
      <c r="E20" s="7">
        <v>936</v>
      </c>
      <c r="F20" s="7">
        <v>949</v>
      </c>
      <c r="G20" s="10"/>
    </row>
    <row r="21" spans="2:7">
      <c r="B21" s="8" t="s">
        <v>18</v>
      </c>
      <c r="C21" s="13" t="s">
        <v>19</v>
      </c>
      <c r="D21" s="15">
        <f>SUM(D22,D33)</f>
        <v>7707.4</v>
      </c>
      <c r="E21" s="15">
        <f>SUM(E22,E33)</f>
        <v>6484.3999999999987</v>
      </c>
      <c r="F21" s="15">
        <f>SUM(F22,F33)</f>
        <v>6867.9</v>
      </c>
    </row>
    <row r="22" spans="2:7" ht="31.5" customHeight="1">
      <c r="B22" s="8" t="s">
        <v>20</v>
      </c>
      <c r="C22" s="13" t="s">
        <v>21</v>
      </c>
      <c r="D22" s="15">
        <f>SUM(D23,D26,D28,D31)</f>
        <v>7661.0999999999995</v>
      </c>
      <c r="E22" s="15">
        <f>SUM(E23,E26,E28,E31)</f>
        <v>6484.3999999999987</v>
      </c>
      <c r="F22" s="15">
        <f>SUM(F23,F26,F28,F31)</f>
        <v>6867.9</v>
      </c>
    </row>
    <row r="23" spans="2:7" ht="31.5">
      <c r="B23" s="12" t="s">
        <v>22</v>
      </c>
      <c r="C23" s="13" t="s">
        <v>23</v>
      </c>
      <c r="D23" s="15">
        <f>SUM(D24:D25)</f>
        <v>6104.7</v>
      </c>
      <c r="E23" s="15">
        <f t="shared" ref="E23:F23" si="0">SUM(E24:E25)</f>
        <v>5764.7999999999993</v>
      </c>
      <c r="F23" s="15">
        <f t="shared" si="0"/>
        <v>5798.6</v>
      </c>
    </row>
    <row r="24" spans="2:7" ht="47.25">
      <c r="B24" s="8" t="s">
        <v>113</v>
      </c>
      <c r="C24" s="9" t="s">
        <v>114</v>
      </c>
      <c r="D24" s="7">
        <f>2080.2+100+157.2+113.8</f>
        <v>2451.1999999999998</v>
      </c>
      <c r="E24" s="7">
        <v>2652.2</v>
      </c>
      <c r="F24" s="7">
        <v>2545.1</v>
      </c>
    </row>
    <row r="25" spans="2:7" ht="47.25">
      <c r="B25" s="8" t="s">
        <v>115</v>
      </c>
      <c r="C25" s="9" t="s">
        <v>116</v>
      </c>
      <c r="D25" s="7">
        <v>3653.5</v>
      </c>
      <c r="E25" s="7">
        <v>3112.6</v>
      </c>
      <c r="F25" s="7">
        <v>3253.5</v>
      </c>
    </row>
    <row r="26" spans="2:7" ht="31.5" customHeight="1">
      <c r="B26" s="12" t="s">
        <v>24</v>
      </c>
      <c r="C26" s="13" t="s">
        <v>27</v>
      </c>
      <c r="D26" s="15">
        <f>SUM(D27:D27)</f>
        <v>1071.0999999999999</v>
      </c>
      <c r="E26" s="15">
        <f>SUM(E27:E27)</f>
        <v>218.39999999999998</v>
      </c>
      <c r="F26" s="15">
        <f>SUM(F27:F27)</f>
        <v>551.9</v>
      </c>
    </row>
    <row r="27" spans="2:7">
      <c r="B27" s="8" t="s">
        <v>117</v>
      </c>
      <c r="C27" s="11" t="s">
        <v>118</v>
      </c>
      <c r="D27" s="7">
        <f>333.5+301+436.6</f>
        <v>1071.0999999999999</v>
      </c>
      <c r="E27" s="7">
        <f>333.5+218.4-333.5</f>
        <v>218.39999999999998</v>
      </c>
      <c r="F27" s="7">
        <f>333.5+218.4</f>
        <v>551.9</v>
      </c>
    </row>
    <row r="28" spans="2:7" ht="31.5">
      <c r="B28" s="12" t="s">
        <v>25</v>
      </c>
      <c r="C28" s="13" t="s">
        <v>26</v>
      </c>
      <c r="D28" s="15">
        <f>SUM(D29:D30)</f>
        <v>162.1</v>
      </c>
      <c r="E28" s="15">
        <f t="shared" ref="E28:F28" si="1">SUM(E29:E30)</f>
        <v>178</v>
      </c>
      <c r="F28" s="15">
        <f t="shared" si="1"/>
        <v>194.2</v>
      </c>
    </row>
    <row r="29" spans="2:7" ht="63">
      <c r="B29" s="8" t="s">
        <v>119</v>
      </c>
      <c r="C29" s="9" t="s">
        <v>120</v>
      </c>
      <c r="D29" s="7">
        <v>160.1</v>
      </c>
      <c r="E29" s="7">
        <v>176</v>
      </c>
      <c r="F29" s="7">
        <v>192.2</v>
      </c>
    </row>
    <row r="30" spans="2:7" ht="31.5" customHeight="1">
      <c r="B30" s="8" t="s">
        <v>121</v>
      </c>
      <c r="C30" s="9" t="s">
        <v>122</v>
      </c>
      <c r="D30" s="7">
        <v>2</v>
      </c>
      <c r="E30" s="7">
        <v>2</v>
      </c>
      <c r="F30" s="7">
        <v>2</v>
      </c>
    </row>
    <row r="31" spans="2:7">
      <c r="B31" s="12" t="s">
        <v>28</v>
      </c>
      <c r="C31" s="13" t="s">
        <v>29</v>
      </c>
      <c r="D31" s="15">
        <f>D32</f>
        <v>323.2</v>
      </c>
      <c r="E31" s="15">
        <f t="shared" ref="E31:F31" si="2">E32</f>
        <v>323.2</v>
      </c>
      <c r="F31" s="15">
        <f t="shared" si="2"/>
        <v>323.2</v>
      </c>
    </row>
    <row r="32" spans="2:7" ht="78.75" customHeight="1">
      <c r="B32" s="8" t="s">
        <v>123</v>
      </c>
      <c r="C32" s="9" t="s">
        <v>124</v>
      </c>
      <c r="D32" s="7">
        <v>323.2</v>
      </c>
      <c r="E32" s="7">
        <v>323.2</v>
      </c>
      <c r="F32" s="7">
        <v>323.2</v>
      </c>
    </row>
    <row r="33" spans="2:6">
      <c r="B33" s="12" t="s">
        <v>30</v>
      </c>
      <c r="C33" s="13" t="s">
        <v>31</v>
      </c>
      <c r="D33" s="15">
        <f>D34</f>
        <v>46.3</v>
      </c>
      <c r="E33" s="15">
        <f t="shared" ref="E33:F33" si="3">E34</f>
        <v>0</v>
      </c>
      <c r="F33" s="15">
        <f t="shared" si="3"/>
        <v>0</v>
      </c>
    </row>
    <row r="34" spans="2:6" ht="47.25" customHeight="1">
      <c r="B34" s="8" t="s">
        <v>125</v>
      </c>
      <c r="C34" s="9" t="s">
        <v>126</v>
      </c>
      <c r="D34" s="7">
        <f>73.8-27.5</f>
        <v>46.3</v>
      </c>
      <c r="E34" s="7">
        <v>0</v>
      </c>
      <c r="F34" s="7">
        <v>0</v>
      </c>
    </row>
    <row r="35" spans="2:6">
      <c r="B35" s="12" t="s">
        <v>32</v>
      </c>
      <c r="C35" s="9"/>
      <c r="D35" s="15">
        <f>SUM(D20,D21)</f>
        <v>8628.4</v>
      </c>
      <c r="E35" s="15">
        <f>SUM(E20,E21)</f>
        <v>7420.3999999999987</v>
      </c>
      <c r="F35" s="15">
        <f>SUM(F20,F21)</f>
        <v>7816.9</v>
      </c>
    </row>
  </sheetData>
  <mergeCells count="2">
    <mergeCell ref="B17:B18"/>
    <mergeCell ref="C17:C1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9"/>
  <sheetViews>
    <sheetView view="pageBreakPreview" topLeftCell="B1" zoomScale="90" zoomScaleNormal="90" zoomScaleSheetLayoutView="90" workbookViewId="0">
      <selection activeCell="G1" sqref="G1"/>
    </sheetView>
  </sheetViews>
  <sheetFormatPr defaultRowHeight="15.75"/>
  <cols>
    <col min="1" max="1" width="28.7109375" style="1" hidden="1" customWidth="1"/>
    <col min="2" max="2" width="72.85546875" style="1" customWidth="1"/>
    <col min="3" max="3" width="6.140625" style="1" bestFit="1" customWidth="1"/>
    <col min="4" max="4" width="6.140625" style="1" customWidth="1"/>
    <col min="5" max="7" width="13.28515625" style="1" customWidth="1"/>
    <col min="8" max="16384" width="9.140625" style="1"/>
  </cols>
  <sheetData>
    <row r="1" spans="2:7">
      <c r="G1" s="2" t="s">
        <v>33</v>
      </c>
    </row>
    <row r="2" spans="2:7">
      <c r="G2" s="2" t="str">
        <f>'1'!F2</f>
        <v>к решению Совета сельского поселения Анхимовское</v>
      </c>
    </row>
    <row r="3" spans="2:7">
      <c r="G3" s="2" t="str">
        <f>'1'!F3</f>
        <v>от 00.08.2024 года № 00</v>
      </c>
    </row>
    <row r="5" spans="2:7">
      <c r="G5" s="2" t="s">
        <v>33</v>
      </c>
    </row>
    <row r="6" spans="2:7">
      <c r="G6" s="2" t="str">
        <f>'1'!F6</f>
        <v>к решению Совета сельского поселения</v>
      </c>
    </row>
    <row r="7" spans="2:7">
      <c r="G7" s="2" t="str">
        <f>'1'!F7</f>
        <v>Анхимовское от 20.12.2023 года № 62</v>
      </c>
    </row>
    <row r="8" spans="2:7">
      <c r="G8" s="2" t="str">
        <f>'1'!F8</f>
        <v xml:space="preserve"> "О бюджете сельского поселения Анхимовское</v>
      </c>
    </row>
    <row r="9" spans="2:7">
      <c r="G9" s="2" t="str">
        <f>'1'!F9</f>
        <v>на 2024 год и плановый период 2025 и 2026 годов"</v>
      </c>
    </row>
    <row r="11" spans="2:7">
      <c r="B11" s="3" t="s">
        <v>34</v>
      </c>
      <c r="C11" s="3"/>
      <c r="D11" s="4"/>
      <c r="E11" s="4"/>
      <c r="F11" s="4"/>
      <c r="G11" s="4"/>
    </row>
    <row r="12" spans="2:7">
      <c r="B12" s="3" t="s">
        <v>35</v>
      </c>
      <c r="C12" s="3"/>
      <c r="D12" s="4"/>
      <c r="E12" s="4"/>
      <c r="F12" s="4"/>
      <c r="G12" s="4"/>
    </row>
    <row r="13" spans="2:7">
      <c r="B13" s="3" t="str">
        <f>справочник!A2</f>
        <v>НА 2024 ГОД И ПЛАНОВЫЙ ПЕРИОД 2025 И 2026 ГОДОВ</v>
      </c>
      <c r="C13" s="3"/>
      <c r="D13" s="4"/>
      <c r="E13" s="4"/>
      <c r="F13" s="4"/>
      <c r="G13" s="4"/>
    </row>
    <row r="14" spans="2:7" hidden="1">
      <c r="B14" s="3"/>
      <c r="C14" s="3"/>
      <c r="D14" s="4"/>
      <c r="E14" s="4"/>
      <c r="F14" s="4"/>
      <c r="G14" s="4"/>
    </row>
    <row r="15" spans="2:7">
      <c r="G15" s="2" t="s">
        <v>3</v>
      </c>
    </row>
    <row r="16" spans="2:7">
      <c r="B16" s="115" t="s">
        <v>36</v>
      </c>
      <c r="C16" s="116" t="str">
        <f>'4'!C18</f>
        <v>Раздел</v>
      </c>
      <c r="D16" s="116" t="str">
        <f>'4'!D18</f>
        <v>Под-раздел</v>
      </c>
      <c r="E16" s="31" t="s">
        <v>4</v>
      </c>
      <c r="F16" s="31"/>
      <c r="G16" s="31"/>
    </row>
    <row r="17" spans="2:8">
      <c r="B17" s="115"/>
      <c r="C17" s="116"/>
      <c r="D17" s="116"/>
      <c r="E17" s="26" t="str">
        <f>'1'!D18</f>
        <v>2024 год</v>
      </c>
      <c r="F17" s="26" t="str">
        <f>'1'!E18</f>
        <v>2025 год</v>
      </c>
      <c r="G17" s="26" t="str">
        <f>'1'!F18</f>
        <v>2026 год</v>
      </c>
    </row>
    <row r="18" spans="2:8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</row>
    <row r="19" spans="2:8">
      <c r="B19" s="18" t="s">
        <v>37</v>
      </c>
      <c r="C19" s="17" t="s">
        <v>57</v>
      </c>
      <c r="D19" s="17"/>
      <c r="E19" s="15">
        <f>SUM(E20:E21,E26,E31:E33)</f>
        <v>4607.3999999999996</v>
      </c>
      <c r="F19" s="15">
        <f t="shared" ref="F19:G19" si="0">SUM(F20:F21,F26,F31:F33)</f>
        <v>4255.2000000000007</v>
      </c>
      <c r="G19" s="15">
        <f t="shared" si="0"/>
        <v>4085.6</v>
      </c>
      <c r="H19" s="10"/>
    </row>
    <row r="20" spans="2:8" ht="31.5">
      <c r="B20" s="20" t="s">
        <v>131</v>
      </c>
      <c r="C20" s="17" t="s">
        <v>57</v>
      </c>
      <c r="D20" s="17" t="s">
        <v>66</v>
      </c>
      <c r="E20" s="7">
        <f>'4'!G22</f>
        <v>878.2</v>
      </c>
      <c r="F20" s="7">
        <f>'4'!H22</f>
        <v>804.1</v>
      </c>
      <c r="G20" s="7">
        <f>'5'!G22</f>
        <v>804.1</v>
      </c>
      <c r="H20" s="10"/>
    </row>
    <row r="21" spans="2:8" ht="47.25">
      <c r="B21" s="20" t="s">
        <v>38</v>
      </c>
      <c r="C21" s="17" t="s">
        <v>57</v>
      </c>
      <c r="D21" s="17" t="s">
        <v>59</v>
      </c>
      <c r="E21" s="7">
        <f>'4'!G27</f>
        <v>2907.8999999999996</v>
      </c>
      <c r="F21" s="7">
        <f>'4'!H27</f>
        <v>3162.5</v>
      </c>
      <c r="G21" s="7">
        <f>'5'!G27</f>
        <v>2992.9</v>
      </c>
      <c r="H21" s="10"/>
    </row>
    <row r="22" spans="2:8">
      <c r="B22" s="22" t="s">
        <v>39</v>
      </c>
      <c r="C22" s="17"/>
      <c r="D22" s="17"/>
      <c r="E22" s="7"/>
      <c r="F22" s="7"/>
      <c r="G22" s="7"/>
      <c r="H22" s="10"/>
    </row>
    <row r="23" spans="2:8" s="30" customFormat="1">
      <c r="B23" s="23" t="s">
        <v>40</v>
      </c>
      <c r="C23" s="28" t="s">
        <v>57</v>
      </c>
      <c r="D23" s="28" t="s">
        <v>59</v>
      </c>
      <c r="E23" s="27">
        <f>SUM(E24:E25)</f>
        <v>55.2</v>
      </c>
      <c r="F23" s="27">
        <f>SUM(F24:F25)</f>
        <v>55.2</v>
      </c>
      <c r="G23" s="27">
        <f>SUM(G24:G25)</f>
        <v>55.2</v>
      </c>
      <c r="H23" s="29"/>
    </row>
    <row r="24" spans="2:8" s="30" customFormat="1" ht="31.5">
      <c r="B24" s="24" t="s">
        <v>146</v>
      </c>
      <c r="C24" s="28" t="s">
        <v>57</v>
      </c>
      <c r="D24" s="28" t="s">
        <v>59</v>
      </c>
      <c r="E24" s="27">
        <f>'4'!G32</f>
        <v>7</v>
      </c>
      <c r="F24" s="27">
        <f>'4'!H32</f>
        <v>7</v>
      </c>
      <c r="G24" s="27">
        <f>'5'!G32</f>
        <v>7</v>
      </c>
      <c r="H24" s="29"/>
    </row>
    <row r="25" spans="2:8" s="30" customFormat="1" ht="31.5">
      <c r="B25" s="24" t="s">
        <v>169</v>
      </c>
      <c r="C25" s="28" t="s">
        <v>57</v>
      </c>
      <c r="D25" s="28" t="s">
        <v>59</v>
      </c>
      <c r="E25" s="27">
        <f>'4'!G35</f>
        <v>48.2</v>
      </c>
      <c r="F25" s="27">
        <f>'4'!H35</f>
        <v>48.2</v>
      </c>
      <c r="G25" s="27">
        <f>'5'!G35</f>
        <v>48.2</v>
      </c>
      <c r="H25" s="29"/>
    </row>
    <row r="26" spans="2:8" ht="31.5">
      <c r="B26" s="20" t="s">
        <v>132</v>
      </c>
      <c r="C26" s="17" t="s">
        <v>57</v>
      </c>
      <c r="D26" s="17" t="s">
        <v>60</v>
      </c>
      <c r="E26" s="7">
        <f>'4'!G45</f>
        <v>247.5</v>
      </c>
      <c r="F26" s="7">
        <f>'4'!H45</f>
        <v>247.5</v>
      </c>
      <c r="G26" s="7">
        <f>'5'!G45</f>
        <v>247.5</v>
      </c>
      <c r="H26" s="10"/>
    </row>
    <row r="27" spans="2:8">
      <c r="B27" s="22" t="s">
        <v>39</v>
      </c>
      <c r="C27" s="17"/>
      <c r="D27" s="17"/>
      <c r="E27" s="7"/>
      <c r="F27" s="7"/>
      <c r="G27" s="7"/>
      <c r="H27" s="10"/>
    </row>
    <row r="28" spans="2:8" s="30" customFormat="1">
      <c r="B28" s="23" t="s">
        <v>40</v>
      </c>
      <c r="C28" s="28" t="s">
        <v>57</v>
      </c>
      <c r="D28" s="28" t="s">
        <v>60</v>
      </c>
      <c r="E28" s="27">
        <f>SUM(E29:E30)</f>
        <v>247.5</v>
      </c>
      <c r="F28" s="27">
        <f>SUM(F29:F30)</f>
        <v>247.5</v>
      </c>
      <c r="G28" s="27">
        <f>SUM(G29:G30)</f>
        <v>247.5</v>
      </c>
      <c r="H28" s="29"/>
    </row>
    <row r="29" spans="2:8" s="30" customFormat="1" ht="63">
      <c r="B29" s="24" t="s">
        <v>174</v>
      </c>
      <c r="C29" s="28" t="s">
        <v>57</v>
      </c>
      <c r="D29" s="28" t="s">
        <v>60</v>
      </c>
      <c r="E29" s="27">
        <f>'4'!G47</f>
        <v>193</v>
      </c>
      <c r="F29" s="27">
        <f>'4'!H47</f>
        <v>193</v>
      </c>
      <c r="G29" s="27">
        <f>'5'!G47</f>
        <v>193</v>
      </c>
      <c r="H29" s="29"/>
    </row>
    <row r="30" spans="2:8" s="30" customFormat="1" ht="31.5">
      <c r="B30" s="24" t="s">
        <v>41</v>
      </c>
      <c r="C30" s="28" t="s">
        <v>57</v>
      </c>
      <c r="D30" s="28" t="s">
        <v>60</v>
      </c>
      <c r="E30" s="27">
        <f>'4'!G50</f>
        <v>54.5</v>
      </c>
      <c r="F30" s="27">
        <f>'4'!H50</f>
        <v>54.5</v>
      </c>
      <c r="G30" s="27">
        <f>'5'!G50</f>
        <v>54.5</v>
      </c>
      <c r="H30" s="29"/>
    </row>
    <row r="31" spans="2:8">
      <c r="B31" s="16" t="s">
        <v>247</v>
      </c>
      <c r="C31" s="17" t="s">
        <v>57</v>
      </c>
      <c r="D31" s="17" t="s">
        <v>67</v>
      </c>
      <c r="E31" s="7">
        <f>'4'!G53</f>
        <v>502.20000000000005</v>
      </c>
      <c r="F31" s="7">
        <f>'4'!H53</f>
        <v>0</v>
      </c>
      <c r="G31" s="7">
        <v>0</v>
      </c>
      <c r="H31" s="10"/>
    </row>
    <row r="32" spans="2:8">
      <c r="B32" s="16" t="s">
        <v>42</v>
      </c>
      <c r="C32" s="17" t="s">
        <v>57</v>
      </c>
      <c r="D32" s="17" t="s">
        <v>61</v>
      </c>
      <c r="E32" s="7">
        <f>'4'!G57</f>
        <v>10</v>
      </c>
      <c r="F32" s="7">
        <f>'4'!H57</f>
        <v>10</v>
      </c>
      <c r="G32" s="7">
        <f>'5'!G53</f>
        <v>10</v>
      </c>
      <c r="H32" s="10"/>
    </row>
    <row r="33" spans="2:8">
      <c r="B33" s="16" t="s">
        <v>43</v>
      </c>
      <c r="C33" s="17" t="s">
        <v>57</v>
      </c>
      <c r="D33" s="17" t="s">
        <v>62</v>
      </c>
      <c r="E33" s="7">
        <f>'4'!G61</f>
        <v>61.599999999999994</v>
      </c>
      <c r="F33" s="7">
        <f>'4'!H61</f>
        <v>31.1</v>
      </c>
      <c r="G33" s="7">
        <f>'5'!G57</f>
        <v>31.1</v>
      </c>
      <c r="H33" s="10"/>
    </row>
    <row r="34" spans="2:8">
      <c r="B34" s="18" t="s">
        <v>137</v>
      </c>
      <c r="C34" s="17" t="s">
        <v>66</v>
      </c>
      <c r="D34" s="17"/>
      <c r="E34" s="15">
        <f>E35</f>
        <v>160.1</v>
      </c>
      <c r="F34" s="15">
        <f t="shared" ref="F34:G34" si="1">F35</f>
        <v>176</v>
      </c>
      <c r="G34" s="15">
        <f t="shared" si="1"/>
        <v>192.2</v>
      </c>
      <c r="H34" s="10"/>
    </row>
    <row r="35" spans="2:8">
      <c r="B35" s="16" t="s">
        <v>138</v>
      </c>
      <c r="C35" s="17" t="s">
        <v>66</v>
      </c>
      <c r="D35" s="17" t="s">
        <v>58</v>
      </c>
      <c r="E35" s="7">
        <f>'4'!G71</f>
        <v>160.1</v>
      </c>
      <c r="F35" s="7">
        <f>'4'!H71</f>
        <v>176</v>
      </c>
      <c r="G35" s="7">
        <f>'5'!G67</f>
        <v>192.2</v>
      </c>
      <c r="H35" s="10"/>
    </row>
    <row r="36" spans="2:8" ht="31.5">
      <c r="B36" s="21" t="s">
        <v>44</v>
      </c>
      <c r="C36" s="17" t="s">
        <v>58</v>
      </c>
      <c r="D36" s="17"/>
      <c r="E36" s="15">
        <f>E37</f>
        <v>55.7</v>
      </c>
      <c r="F36" s="15">
        <f t="shared" ref="F36:G36" si="2">F37</f>
        <v>55.7</v>
      </c>
      <c r="G36" s="15">
        <f t="shared" si="2"/>
        <v>55.7</v>
      </c>
      <c r="H36" s="10"/>
    </row>
    <row r="37" spans="2:8" ht="31.5">
      <c r="B37" s="20" t="s">
        <v>45</v>
      </c>
      <c r="C37" s="17" t="s">
        <v>58</v>
      </c>
      <c r="D37" s="17" t="s">
        <v>63</v>
      </c>
      <c r="E37" s="7">
        <f>'4'!G76</f>
        <v>55.7</v>
      </c>
      <c r="F37" s="7">
        <f>'4'!H76</f>
        <v>55.7</v>
      </c>
      <c r="G37" s="7">
        <f>'5'!G72</f>
        <v>55.7</v>
      </c>
      <c r="H37" s="10"/>
    </row>
    <row r="38" spans="2:8">
      <c r="B38" s="18" t="s">
        <v>46</v>
      </c>
      <c r="C38" s="17" t="s">
        <v>65</v>
      </c>
      <c r="D38" s="17"/>
      <c r="E38" s="15">
        <f>SUM(E39:E39)</f>
        <v>2279.6000000000004</v>
      </c>
      <c r="F38" s="15">
        <f>SUM(F39:F39)</f>
        <v>1085.1000000000001</v>
      </c>
      <c r="G38" s="15">
        <f>SUM(G39:G39)</f>
        <v>1465.1</v>
      </c>
      <c r="H38" s="10"/>
    </row>
    <row r="39" spans="2:8">
      <c r="B39" s="16" t="s">
        <v>47</v>
      </c>
      <c r="C39" s="17" t="s">
        <v>65</v>
      </c>
      <c r="D39" s="17" t="s">
        <v>58</v>
      </c>
      <c r="E39" s="7">
        <f>'4'!G81</f>
        <v>2279.6000000000004</v>
      </c>
      <c r="F39" s="7">
        <f>'4'!H81</f>
        <v>1085.1000000000001</v>
      </c>
      <c r="G39" s="7">
        <f>'5'!G77</f>
        <v>1465.1</v>
      </c>
      <c r="H39" s="10"/>
    </row>
    <row r="40" spans="2:8">
      <c r="B40" s="18" t="s">
        <v>48</v>
      </c>
      <c r="C40" s="17" t="s">
        <v>67</v>
      </c>
      <c r="D40" s="17"/>
      <c r="E40" s="15">
        <f>E41</f>
        <v>0</v>
      </c>
      <c r="F40" s="15">
        <f t="shared" ref="F40:G40" si="3">F41</f>
        <v>5</v>
      </c>
      <c r="G40" s="15">
        <f t="shared" si="3"/>
        <v>5</v>
      </c>
      <c r="H40" s="10"/>
    </row>
    <row r="41" spans="2:8">
      <c r="B41" s="16" t="s">
        <v>49</v>
      </c>
      <c r="C41" s="17" t="s">
        <v>67</v>
      </c>
      <c r="D41" s="17" t="s">
        <v>67</v>
      </c>
      <c r="E41" s="7">
        <f>'4'!G105</f>
        <v>0</v>
      </c>
      <c r="F41" s="7">
        <f>'4'!H105</f>
        <v>5</v>
      </c>
      <c r="G41" s="7">
        <f>'5'!G101</f>
        <v>5</v>
      </c>
      <c r="H41" s="10"/>
    </row>
    <row r="42" spans="2:8">
      <c r="B42" s="18" t="s">
        <v>50</v>
      </c>
      <c r="C42" s="17" t="s">
        <v>64</v>
      </c>
      <c r="D42" s="17"/>
      <c r="E42" s="15">
        <f>SUM(E43,E47)</f>
        <v>1313.2</v>
      </c>
      <c r="F42" s="15">
        <f t="shared" ref="F42" si="4">SUM(F43,F47)</f>
        <v>1313.2</v>
      </c>
      <c r="G42" s="15">
        <f t="shared" ref="G42" si="5">SUM(G43,G47)</f>
        <v>1313.2</v>
      </c>
      <c r="H42" s="10"/>
    </row>
    <row r="43" spans="2:8">
      <c r="B43" s="16" t="s">
        <v>51</v>
      </c>
      <c r="C43" s="17" t="s">
        <v>64</v>
      </c>
      <c r="D43" s="17" t="s">
        <v>57</v>
      </c>
      <c r="E43" s="7">
        <f>'4'!G111</f>
        <v>1313.2</v>
      </c>
      <c r="F43" s="7">
        <f>'4'!H111</f>
        <v>1313.2</v>
      </c>
      <c r="G43" s="7">
        <f>'5'!G107</f>
        <v>1313.2</v>
      </c>
      <c r="H43" s="10"/>
    </row>
    <row r="44" spans="2:8">
      <c r="B44" s="22" t="s">
        <v>39</v>
      </c>
      <c r="C44" s="17"/>
      <c r="D44" s="17"/>
      <c r="E44" s="7"/>
      <c r="F44" s="7"/>
      <c r="G44" s="7"/>
      <c r="H44" s="10"/>
    </row>
    <row r="45" spans="2:8">
      <c r="B45" s="23" t="s">
        <v>40</v>
      </c>
      <c r="C45" s="28" t="s">
        <v>64</v>
      </c>
      <c r="D45" s="28" t="s">
        <v>57</v>
      </c>
      <c r="E45" s="27">
        <f>E46</f>
        <v>1313.2</v>
      </c>
      <c r="F45" s="27">
        <f>F46</f>
        <v>1313.2</v>
      </c>
      <c r="G45" s="27">
        <f>G46</f>
        <v>1313.2</v>
      </c>
      <c r="H45" s="10"/>
    </row>
    <row r="46" spans="2:8" ht="31.5">
      <c r="B46" s="24" t="s">
        <v>194</v>
      </c>
      <c r="C46" s="28" t="s">
        <v>64</v>
      </c>
      <c r="D46" s="28" t="s">
        <v>57</v>
      </c>
      <c r="E46" s="27">
        <f>'4'!G113</f>
        <v>1313.2</v>
      </c>
      <c r="F46" s="27">
        <f>'4'!H113</f>
        <v>1313.2</v>
      </c>
      <c r="G46" s="27">
        <f>'5'!G109</f>
        <v>1313.2</v>
      </c>
      <c r="H46" s="10"/>
    </row>
    <row r="47" spans="2:8">
      <c r="B47" s="16" t="s">
        <v>197</v>
      </c>
      <c r="C47" s="17" t="s">
        <v>64</v>
      </c>
      <c r="D47" s="17" t="s">
        <v>59</v>
      </c>
      <c r="E47" s="7">
        <f>'4'!G116</f>
        <v>0</v>
      </c>
      <c r="F47" s="7">
        <f>'4'!H116</f>
        <v>0</v>
      </c>
      <c r="G47" s="7">
        <f>'5'!G112</f>
        <v>0</v>
      </c>
      <c r="H47" s="10"/>
    </row>
    <row r="48" spans="2:8">
      <c r="B48" s="18" t="s">
        <v>52</v>
      </c>
      <c r="C48" s="17" t="s">
        <v>63</v>
      </c>
      <c r="D48" s="17"/>
      <c r="E48" s="15">
        <f>SUM(E49:E49)</f>
        <v>332.7</v>
      </c>
      <c r="F48" s="15">
        <f>SUM(F49:F49)</f>
        <v>332.7</v>
      </c>
      <c r="G48" s="15">
        <f>SUM(G49:G49)</f>
        <v>332.7</v>
      </c>
      <c r="H48" s="10"/>
    </row>
    <row r="49" spans="2:8">
      <c r="B49" s="16" t="s">
        <v>53</v>
      </c>
      <c r="C49" s="17" t="s">
        <v>63</v>
      </c>
      <c r="D49" s="17" t="s">
        <v>57</v>
      </c>
      <c r="E49" s="7">
        <f>'4'!G123</f>
        <v>332.7</v>
      </c>
      <c r="F49" s="7">
        <f>'4'!H123</f>
        <v>332.7</v>
      </c>
      <c r="G49" s="7">
        <f>'5'!G119</f>
        <v>332.7</v>
      </c>
      <c r="H49" s="10"/>
    </row>
    <row r="50" spans="2:8">
      <c r="B50" s="18" t="s">
        <v>54</v>
      </c>
      <c r="C50" s="17" t="s">
        <v>61</v>
      </c>
      <c r="D50" s="17"/>
      <c r="E50" s="15">
        <f>E51</f>
        <v>30</v>
      </c>
      <c r="F50" s="15">
        <f>F51</f>
        <v>30</v>
      </c>
      <c r="G50" s="15">
        <f>G51</f>
        <v>30</v>
      </c>
      <c r="H50" s="10"/>
    </row>
    <row r="51" spans="2:8">
      <c r="B51" s="16" t="s">
        <v>55</v>
      </c>
      <c r="C51" s="17" t="s">
        <v>61</v>
      </c>
      <c r="D51" s="17" t="s">
        <v>57</v>
      </c>
      <c r="E51" s="7">
        <f>'4'!G128</f>
        <v>30</v>
      </c>
      <c r="F51" s="7">
        <f>'4'!H128</f>
        <v>30</v>
      </c>
      <c r="G51" s="7">
        <f>'5'!G124</f>
        <v>30</v>
      </c>
      <c r="H51" s="10"/>
    </row>
    <row r="52" spans="2:8">
      <c r="B52" s="18" t="s">
        <v>56</v>
      </c>
      <c r="C52" s="17"/>
      <c r="D52" s="17"/>
      <c r="E52" s="15">
        <f>SUM(E19,E34,E36,E38,E40,E42,E48,E50)</f>
        <v>8778.7000000000007</v>
      </c>
      <c r="F52" s="15">
        <f t="shared" ref="F52" si="6">SUM(F19,F34,F36,F38,F40,F42,F48,F50)</f>
        <v>7252.9000000000005</v>
      </c>
      <c r="G52" s="15">
        <f t="shared" ref="G52" si="7">SUM(G19,G34,G36,G38,G40,G42,G48,G50)</f>
        <v>7479.5</v>
      </c>
      <c r="H52" s="10"/>
    </row>
    <row r="53" spans="2:8">
      <c r="B53" s="19" t="s">
        <v>68</v>
      </c>
      <c r="C53" s="17"/>
      <c r="D53" s="17"/>
      <c r="E53" s="7"/>
      <c r="F53" s="27">
        <f>ROUND(('2'!E20+'2'!E23)*2.5%,1)</f>
        <v>167.5</v>
      </c>
      <c r="G53" s="27">
        <f>ROUND(('2'!F20+'2'!F23)*5%,1)</f>
        <v>337.4</v>
      </c>
      <c r="H53" s="10"/>
    </row>
    <row r="54" spans="2:8">
      <c r="B54" s="18" t="s">
        <v>70</v>
      </c>
      <c r="C54" s="17"/>
      <c r="D54" s="17"/>
      <c r="E54" s="15">
        <f>E52</f>
        <v>8778.7000000000007</v>
      </c>
      <c r="F54" s="15">
        <f>SUM(F52:F53)</f>
        <v>7420.4000000000005</v>
      </c>
      <c r="G54" s="15">
        <f>SUM(G52:G53)</f>
        <v>7816.9</v>
      </c>
      <c r="H54" s="10"/>
    </row>
    <row r="55" spans="2:8">
      <c r="B55" s="22" t="s">
        <v>39</v>
      </c>
      <c r="C55" s="17"/>
      <c r="D55" s="17"/>
      <c r="E55" s="7"/>
      <c r="F55" s="7"/>
      <c r="G55" s="7"/>
      <c r="H55" s="10"/>
    </row>
    <row r="56" spans="2:8" ht="31.5">
      <c r="B56" s="24" t="s">
        <v>69</v>
      </c>
      <c r="C56" s="17"/>
      <c r="D56" s="17"/>
      <c r="E56" s="27">
        <f>SUM(E23,E28,E45)</f>
        <v>1615.9</v>
      </c>
      <c r="F56" s="27">
        <f t="shared" ref="F56" si="8">SUM(F23,F28,F45)</f>
        <v>1615.9</v>
      </c>
      <c r="G56" s="27">
        <f t="shared" ref="G56" si="9">SUM(G23,G28,G45)</f>
        <v>1615.9</v>
      </c>
      <c r="H56" s="10"/>
    </row>
    <row r="58" spans="2:8">
      <c r="E58" s="10"/>
    </row>
    <row r="59" spans="2:8">
      <c r="E59" s="10"/>
    </row>
  </sheetData>
  <mergeCells count="3">
    <mergeCell ref="B16:B17"/>
    <mergeCell ref="D16:D17"/>
    <mergeCell ref="C16:C17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6"/>
  <sheetViews>
    <sheetView view="pageBreakPreview" topLeftCell="B1" zoomScale="90" zoomScaleNormal="90" zoomScaleSheetLayoutView="90" workbookViewId="0">
      <selection activeCell="G136" sqref="G136"/>
    </sheetView>
  </sheetViews>
  <sheetFormatPr defaultRowHeight="15.75"/>
  <cols>
    <col min="1" max="1" width="28.7109375" style="78" hidden="1" customWidth="1"/>
    <col min="2" max="2" width="83.140625" style="78" customWidth="1"/>
    <col min="3" max="4" width="7.28515625" style="78" customWidth="1"/>
    <col min="5" max="5" width="14.42578125" style="78" bestFit="1" customWidth="1"/>
    <col min="6" max="6" width="7.28515625" style="78" bestFit="1" customWidth="1"/>
    <col min="7" max="8" width="11.28515625" style="78" customWidth="1"/>
    <col min="9" max="16384" width="9.140625" style="78"/>
  </cols>
  <sheetData>
    <row r="1" spans="2:8">
      <c r="G1" s="79"/>
      <c r="H1" s="79" t="s">
        <v>71</v>
      </c>
    </row>
    <row r="2" spans="2:8">
      <c r="G2" s="79"/>
      <c r="H2" s="79" t="str">
        <f>'1'!F2</f>
        <v>к решению Совета сельского поселения Анхимовское</v>
      </c>
    </row>
    <row r="3" spans="2:8">
      <c r="G3" s="79"/>
      <c r="H3" s="79" t="str">
        <f>'1'!F3</f>
        <v>от 00.08.2024 года № 00</v>
      </c>
    </row>
    <row r="5" spans="2:8">
      <c r="G5" s="79"/>
      <c r="H5" s="79" t="s">
        <v>71</v>
      </c>
    </row>
    <row r="6" spans="2:8">
      <c r="G6" s="79"/>
      <c r="H6" s="79" t="str">
        <f>'1'!F6</f>
        <v>к решению Совета сельского поселения</v>
      </c>
    </row>
    <row r="7" spans="2:8">
      <c r="G7" s="79"/>
      <c r="H7" s="79" t="str">
        <f>'1'!F7</f>
        <v>Анхимовское от 20.12.2023 года № 62</v>
      </c>
    </row>
    <row r="8" spans="2:8">
      <c r="G8" s="79"/>
      <c r="H8" s="79" t="str">
        <f>'1'!F8</f>
        <v xml:space="preserve"> "О бюджете сельского поселения Анхимовское</v>
      </c>
    </row>
    <row r="9" spans="2:8">
      <c r="G9" s="79"/>
      <c r="H9" s="79" t="str">
        <f>'1'!F9</f>
        <v>на 2024 год и плановый период 2025 и 2026 годов"</v>
      </c>
    </row>
    <row r="11" spans="2:8">
      <c r="B11" s="80" t="s">
        <v>34</v>
      </c>
      <c r="C11" s="80"/>
      <c r="D11" s="81"/>
      <c r="E11" s="81"/>
      <c r="F11" s="81"/>
      <c r="G11" s="81"/>
      <c r="H11" s="81"/>
    </row>
    <row r="12" spans="2:8">
      <c r="B12" s="80" t="s">
        <v>72</v>
      </c>
      <c r="C12" s="80"/>
      <c r="D12" s="81"/>
      <c r="E12" s="81"/>
      <c r="F12" s="81"/>
      <c r="G12" s="81"/>
      <c r="H12" s="81"/>
    </row>
    <row r="13" spans="2:8">
      <c r="B13" s="80" t="s">
        <v>73</v>
      </c>
      <c r="C13" s="80"/>
      <c r="D13" s="81"/>
      <c r="E13" s="81"/>
      <c r="F13" s="81"/>
      <c r="G13" s="81"/>
      <c r="H13" s="81"/>
    </row>
    <row r="14" spans="2:8">
      <c r="B14" s="80" t="s">
        <v>104</v>
      </c>
      <c r="C14" s="80"/>
      <c r="D14" s="81"/>
      <c r="E14" s="81"/>
      <c r="F14" s="81"/>
      <c r="G14" s="81"/>
      <c r="H14" s="81"/>
    </row>
    <row r="15" spans="2:8">
      <c r="B15" s="80" t="str">
        <f>справочник!A11</f>
        <v>НА 2024 ГОД И ПЛАНОВЫЙ ПЕРИОД 2025 ГОДА</v>
      </c>
      <c r="C15" s="80"/>
      <c r="D15" s="81"/>
      <c r="E15" s="81"/>
      <c r="F15" s="81"/>
      <c r="G15" s="81"/>
      <c r="H15" s="81"/>
    </row>
    <row r="16" spans="2:8">
      <c r="B16" s="80"/>
      <c r="C16" s="80"/>
      <c r="D16" s="81"/>
      <c r="E16" s="81"/>
      <c r="F16" s="81"/>
      <c r="G16" s="81"/>
      <c r="H16" s="81"/>
    </row>
    <row r="17" spans="2:8">
      <c r="G17" s="79"/>
      <c r="H17" s="79" t="s">
        <v>3</v>
      </c>
    </row>
    <row r="18" spans="2:8">
      <c r="B18" s="117" t="str">
        <f>'6'!B19</f>
        <v>Наименование</v>
      </c>
      <c r="C18" s="118" t="str">
        <f>'6'!D19</f>
        <v>Раздел</v>
      </c>
      <c r="D18" s="118" t="str">
        <f>'6'!E19</f>
        <v>Под-раздел</v>
      </c>
      <c r="E18" s="119" t="str">
        <f>'6'!F19</f>
        <v>Целевая статья</v>
      </c>
      <c r="F18" s="121" t="str">
        <f>'6'!G19</f>
        <v>Вид расходов</v>
      </c>
      <c r="G18" s="82" t="str">
        <f>'6'!H19</f>
        <v>Сумма</v>
      </c>
      <c r="H18" s="82"/>
    </row>
    <row r="19" spans="2:8">
      <c r="B19" s="117"/>
      <c r="C19" s="118"/>
      <c r="D19" s="118"/>
      <c r="E19" s="120"/>
      <c r="F19" s="122"/>
      <c r="G19" s="83" t="str">
        <f>'1'!D18</f>
        <v>2024 год</v>
      </c>
      <c r="H19" s="83" t="str">
        <f>'1'!E18</f>
        <v>2025 год</v>
      </c>
    </row>
    <row r="20" spans="2:8">
      <c r="B20" s="84">
        <v>1</v>
      </c>
      <c r="C20" s="84">
        <v>2</v>
      </c>
      <c r="D20" s="84">
        <v>3</v>
      </c>
      <c r="E20" s="84">
        <v>4</v>
      </c>
      <c r="F20" s="84">
        <v>5</v>
      </c>
      <c r="G20" s="84">
        <v>6</v>
      </c>
      <c r="H20" s="84">
        <v>7</v>
      </c>
    </row>
    <row r="21" spans="2:8">
      <c r="B21" s="37" t="str">
        <f>'6'!B23</f>
        <v>ОБЩЕГОСУДАРСТВЕННЫЕ ВОПРОСЫ</v>
      </c>
      <c r="C21" s="40" t="str">
        <f>IF('6'!D23=0,"",'6'!D23)</f>
        <v>01</v>
      </c>
      <c r="D21" s="40" t="str">
        <f>IF('6'!E23=0,"",'6'!E23)</f>
        <v/>
      </c>
      <c r="E21" s="40" t="str">
        <f>IF('6'!F23=0,"",'6'!F23)</f>
        <v/>
      </c>
      <c r="F21" s="40" t="str">
        <f>IF('6'!G23=0,"",'6'!G23)</f>
        <v/>
      </c>
      <c r="G21" s="42">
        <f>'6'!H23</f>
        <v>4607.3999999999996</v>
      </c>
      <c r="H21" s="42">
        <f>'6'!I23</f>
        <v>4255.2000000000007</v>
      </c>
    </row>
    <row r="22" spans="2:8" ht="31.5">
      <c r="B22" s="41" t="str">
        <f>'6'!B24</f>
        <v>Функционирование высшего должностного лица субъекта Российской Федерации и муниципального образования</v>
      </c>
      <c r="C22" s="40" t="str">
        <f>IF('6'!D24=0,"",'6'!D24)</f>
        <v>01</v>
      </c>
      <c r="D22" s="40" t="str">
        <f>IF('6'!E24=0,"",'6'!E24)</f>
        <v>02</v>
      </c>
      <c r="E22" s="40" t="str">
        <f>IF('6'!F24=0,"",'6'!F24)</f>
        <v/>
      </c>
      <c r="F22" s="40" t="str">
        <f>IF('6'!G24=0,"",'6'!G24)</f>
        <v/>
      </c>
      <c r="G22" s="42">
        <f>'6'!H24</f>
        <v>878.2</v>
      </c>
      <c r="H22" s="42">
        <f>'6'!I24</f>
        <v>804.1</v>
      </c>
    </row>
    <row r="23" spans="2:8">
      <c r="B23" s="41" t="str">
        <f>'6'!B25</f>
        <v>Обеспечение деятельности органов местного самоуправления</v>
      </c>
      <c r="C23" s="40" t="str">
        <f>IF('6'!D25=0,"",'6'!D25)</f>
        <v>01</v>
      </c>
      <c r="D23" s="40" t="str">
        <f>IF('6'!E25=0,"",'6'!E25)</f>
        <v>02</v>
      </c>
      <c r="E23" s="40" t="str">
        <f>IF('6'!F25=0,"",'6'!F25)</f>
        <v>91 0 00 00000</v>
      </c>
      <c r="F23" s="40" t="str">
        <f>IF('6'!G25=0,"",'6'!G25)</f>
        <v/>
      </c>
      <c r="G23" s="42">
        <f>'6'!H25</f>
        <v>878.2</v>
      </c>
      <c r="H23" s="42">
        <f>'6'!I25</f>
        <v>804.1</v>
      </c>
    </row>
    <row r="24" spans="2:8">
      <c r="B24" s="41" t="str">
        <f>'6'!B26</f>
        <v>Глава муниципального образования</v>
      </c>
      <c r="C24" s="40" t="str">
        <f>IF('6'!D26=0,"",'6'!D26)</f>
        <v>01</v>
      </c>
      <c r="D24" s="40" t="str">
        <f>IF('6'!E26=0,"",'6'!E26)</f>
        <v>02</v>
      </c>
      <c r="E24" s="40" t="str">
        <f>IF('6'!F26=0,"",'6'!F26)</f>
        <v>91 1 00 00000</v>
      </c>
      <c r="F24" s="40" t="str">
        <f>IF('6'!G26=0,"",'6'!G26)</f>
        <v/>
      </c>
      <c r="G24" s="42">
        <f>'6'!H26</f>
        <v>878.2</v>
      </c>
      <c r="H24" s="42">
        <f>'6'!I26</f>
        <v>804.1</v>
      </c>
    </row>
    <row r="25" spans="2:8">
      <c r="B25" s="41" t="str">
        <f>'6'!B27</f>
        <v>Расходы на обеспечение функций органов местного самоуправления</v>
      </c>
      <c r="C25" s="40" t="str">
        <f>IF('6'!D27=0,"",'6'!D27)</f>
        <v>01</v>
      </c>
      <c r="D25" s="40" t="str">
        <f>IF('6'!E27=0,"",'6'!E27)</f>
        <v>02</v>
      </c>
      <c r="E25" s="40" t="str">
        <f>IF('6'!F27=0,"",'6'!F27)</f>
        <v>91 1 00 00190</v>
      </c>
      <c r="F25" s="40" t="str">
        <f>IF('6'!G27=0,"",'6'!G27)</f>
        <v/>
      </c>
      <c r="G25" s="42">
        <f>'6'!H27</f>
        <v>878.2</v>
      </c>
      <c r="H25" s="42">
        <f>'6'!I27</f>
        <v>804.1</v>
      </c>
    </row>
    <row r="26" spans="2:8">
      <c r="B26" s="41" t="str">
        <f>'6'!B28</f>
        <v>Расходы на выплаты персоналу государственных (муниципальных) органов</v>
      </c>
      <c r="C26" s="40" t="str">
        <f>IF('6'!D28=0,"",'6'!D28)</f>
        <v>01</v>
      </c>
      <c r="D26" s="40" t="str">
        <f>IF('6'!E28=0,"",'6'!E28)</f>
        <v>02</v>
      </c>
      <c r="E26" s="40" t="str">
        <f>IF('6'!F28=0,"",'6'!F28)</f>
        <v>91 1 00 00190</v>
      </c>
      <c r="F26" s="40" t="str">
        <f>IF('6'!G28=0,"",'6'!G28)</f>
        <v>120</v>
      </c>
      <c r="G26" s="42">
        <f>'6'!H28</f>
        <v>878.2</v>
      </c>
      <c r="H26" s="42">
        <f>'6'!I28</f>
        <v>804.1</v>
      </c>
    </row>
    <row r="27" spans="2:8" ht="47.25">
      <c r="B27" s="44" t="str">
        <f>'6'!B29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C27" s="40" t="str">
        <f>IF('6'!D29=0,"",'6'!D29)</f>
        <v>01</v>
      </c>
      <c r="D27" s="40" t="str">
        <f>IF('6'!E29=0,"",'6'!E29)</f>
        <v>04</v>
      </c>
      <c r="E27" s="40" t="str">
        <f>IF('6'!F29=0,"",'6'!F29)</f>
        <v/>
      </c>
      <c r="F27" s="40" t="str">
        <f>IF('6'!G29=0,"",'6'!G29)</f>
        <v/>
      </c>
      <c r="G27" s="42">
        <f>'6'!H29</f>
        <v>2907.8999999999996</v>
      </c>
      <c r="H27" s="42">
        <f>'6'!I29</f>
        <v>3162.5</v>
      </c>
    </row>
    <row r="28" spans="2:8">
      <c r="B28" s="41" t="str">
        <f>'6'!B30</f>
        <v>Осуществление переданных полномочий</v>
      </c>
      <c r="C28" s="40" t="str">
        <f>IF('6'!D30=0,"",'6'!D30)</f>
        <v>01</v>
      </c>
      <c r="D28" s="40" t="str">
        <f>IF('6'!E30=0,"",'6'!E30)</f>
        <v>04</v>
      </c>
      <c r="E28" s="40" t="str">
        <f>IF('6'!F30=0,"",'6'!F30)</f>
        <v>73 0 00 00000</v>
      </c>
      <c r="F28" s="40" t="str">
        <f>IF('6'!G30=0,"",'6'!G30)</f>
        <v/>
      </c>
      <c r="G28" s="42">
        <f>'6'!H30</f>
        <v>2</v>
      </c>
      <c r="H28" s="42">
        <f>'6'!I30</f>
        <v>2</v>
      </c>
    </row>
    <row r="29" spans="2:8" ht="110.25" customHeight="1">
      <c r="B29" s="45" t="str">
        <f>'6'!B31</f>
        <v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v>
      </c>
      <c r="C29" s="40" t="str">
        <f>IF('6'!D31=0,"",'6'!D31)</f>
        <v>01</v>
      </c>
      <c r="D29" s="40" t="str">
        <f>IF('6'!E31=0,"",'6'!E31)</f>
        <v>04</v>
      </c>
      <c r="E29" s="46" t="str">
        <f>IF('6'!F31=0,"",'6'!F31)</f>
        <v>73 0 00 72310</v>
      </c>
      <c r="F29" s="40" t="str">
        <f>IF('6'!G31=0,"",'6'!G31)</f>
        <v/>
      </c>
      <c r="G29" s="42">
        <f>'6'!H31</f>
        <v>2</v>
      </c>
      <c r="H29" s="42">
        <f>'6'!I31</f>
        <v>2</v>
      </c>
    </row>
    <row r="30" spans="2:8" ht="31.5">
      <c r="B30" s="47" t="str">
        <f>'6'!B32</f>
        <v>Иные закупки товаров, работ и услуг для обеспечения государственных (муниципальных) нужд</v>
      </c>
      <c r="C30" s="40" t="str">
        <f>IF('6'!D32=0,"",'6'!D32)</f>
        <v>01</v>
      </c>
      <c r="D30" s="40" t="str">
        <f>IF('6'!E32=0,"",'6'!E32)</f>
        <v>04</v>
      </c>
      <c r="E30" s="46" t="str">
        <f>IF('6'!F32=0,"",'6'!F32)</f>
        <v>73 0 00 72310</v>
      </c>
      <c r="F30" s="40" t="str">
        <f>IF('6'!G32=0,"",'6'!G32)</f>
        <v>240</v>
      </c>
      <c r="G30" s="42">
        <f>'6'!H32</f>
        <v>2</v>
      </c>
      <c r="H30" s="42">
        <f>'6'!I32</f>
        <v>2</v>
      </c>
    </row>
    <row r="31" spans="2:8">
      <c r="B31" s="48" t="str">
        <f>'6'!B33</f>
        <v>Иные межбюджетные трансферты</v>
      </c>
      <c r="C31" s="40" t="str">
        <f>IF('6'!D33=0,"",'6'!D33)</f>
        <v>01</v>
      </c>
      <c r="D31" s="40" t="str">
        <f>IF('6'!E33=0,"",'6'!E33)</f>
        <v>04</v>
      </c>
      <c r="E31" s="40" t="str">
        <f>IF('6'!F33=0,"",'6'!F33)</f>
        <v>76 0 00 00000</v>
      </c>
      <c r="F31" s="40" t="str">
        <f>IF('6'!G33=0,"",'6'!G33)</f>
        <v/>
      </c>
      <c r="G31" s="42">
        <f>'6'!H33</f>
        <v>55.2</v>
      </c>
      <c r="H31" s="42">
        <f>'6'!I33</f>
        <v>55.2</v>
      </c>
    </row>
    <row r="32" spans="2:8" ht="31.5">
      <c r="B32" s="41" t="str">
        <f>'6'!B34</f>
        <v>Иные межбюджетные трансферты на осуществление полномочий по внутреннему финансовому контролю</v>
      </c>
      <c r="C32" s="40" t="str">
        <f>IF('6'!D34=0,"",'6'!D34)</f>
        <v>01</v>
      </c>
      <c r="D32" s="40" t="str">
        <f>IF('6'!E34=0,"",'6'!E34)</f>
        <v>04</v>
      </c>
      <c r="E32" s="46" t="str">
        <f>IF('6'!F34=0,"",'6'!F34)</f>
        <v>76 7 00 00000</v>
      </c>
      <c r="F32" s="40" t="str">
        <f>IF('6'!G34=0,"",'6'!G34)</f>
        <v/>
      </c>
      <c r="G32" s="42">
        <f>'6'!H34</f>
        <v>7</v>
      </c>
      <c r="H32" s="42">
        <f>'6'!I34</f>
        <v>7</v>
      </c>
    </row>
    <row r="33" spans="2:8" ht="31.5">
      <c r="B33" s="41" t="str">
        <f>'6'!B35</f>
        <v>Иные межбюджетные трансферты, перечисляемые в бюджет муниципального района в соответствии с заключенными Соглашениями</v>
      </c>
      <c r="C33" s="40" t="str">
        <f>IF('6'!D35=0,"",'6'!D35)</f>
        <v>01</v>
      </c>
      <c r="D33" s="40" t="str">
        <f>IF('6'!E35=0,"",'6'!E35)</f>
        <v>04</v>
      </c>
      <c r="E33" s="46" t="str">
        <f>IF('6'!F35=0,"",'6'!F35)</f>
        <v>76 7 00 64010</v>
      </c>
      <c r="F33" s="40" t="str">
        <f>IF('6'!G35=0,"",'6'!G35)</f>
        <v/>
      </c>
      <c r="G33" s="42">
        <f>'6'!H35</f>
        <v>7</v>
      </c>
      <c r="H33" s="42">
        <f>'6'!I35</f>
        <v>7</v>
      </c>
    </row>
    <row r="34" spans="2:8">
      <c r="B34" s="41" t="str">
        <f>'6'!B36</f>
        <v>Иные межбюджетные трансферты</v>
      </c>
      <c r="C34" s="40" t="str">
        <f>IF('6'!D36=0,"",'6'!D36)</f>
        <v>01</v>
      </c>
      <c r="D34" s="40" t="str">
        <f>IF('6'!E36=0,"",'6'!E36)</f>
        <v>04</v>
      </c>
      <c r="E34" s="46" t="str">
        <f>IF('6'!F36=0,"",'6'!F36)</f>
        <v>76 7 00 64010</v>
      </c>
      <c r="F34" s="40" t="str">
        <f>IF('6'!G36=0,"",'6'!G36)</f>
        <v>540</v>
      </c>
      <c r="G34" s="42">
        <f>'6'!H36</f>
        <v>7</v>
      </c>
      <c r="H34" s="42">
        <f>'6'!I36</f>
        <v>7</v>
      </c>
    </row>
    <row r="35" spans="2:8" ht="31.5">
      <c r="B35" s="41" t="str">
        <f>'6'!B37</f>
        <v>Иные межбюджетные трансферты на осуществление полномочий в сфере культуры (администрирование)</v>
      </c>
      <c r="C35" s="40" t="str">
        <f>IF('6'!D37=0,"",'6'!D37)</f>
        <v>01</v>
      </c>
      <c r="D35" s="40" t="str">
        <f>IF('6'!E37=0,"",'6'!E37)</f>
        <v>04</v>
      </c>
      <c r="E35" s="49" t="str">
        <f>IF('6'!F37=0,"",'6'!F37)</f>
        <v>76 9 00 00000</v>
      </c>
      <c r="F35" s="40" t="str">
        <f>IF('6'!G37=0,"",'6'!G37)</f>
        <v/>
      </c>
      <c r="G35" s="42">
        <f>'6'!H37</f>
        <v>48.2</v>
      </c>
      <c r="H35" s="42">
        <f>'6'!I37</f>
        <v>48.2</v>
      </c>
    </row>
    <row r="36" spans="2:8" ht="31.5">
      <c r="B36" s="41" t="str">
        <f>'6'!B38</f>
        <v>Иные межбюджетные трансферты, перечисляемые в бюджет муниципального района в соответствии с заключенными Соглашениями</v>
      </c>
      <c r="C36" s="40" t="str">
        <f>IF('6'!D38=0,"",'6'!D38)</f>
        <v>01</v>
      </c>
      <c r="D36" s="40" t="str">
        <f>IF('6'!E38=0,"",'6'!E38)</f>
        <v>04</v>
      </c>
      <c r="E36" s="49" t="str">
        <f>IF('6'!F38=0,"",'6'!F38)</f>
        <v>76 9 00 64010</v>
      </c>
      <c r="F36" s="40" t="str">
        <f>IF('6'!G38=0,"",'6'!G38)</f>
        <v/>
      </c>
      <c r="G36" s="42">
        <f>'6'!H38</f>
        <v>48.2</v>
      </c>
      <c r="H36" s="42">
        <f>'6'!I38</f>
        <v>48.2</v>
      </c>
    </row>
    <row r="37" spans="2:8">
      <c r="B37" s="41" t="str">
        <f>'6'!B39</f>
        <v>Иные межбюджетные трансферты</v>
      </c>
      <c r="C37" s="40" t="str">
        <f>IF('6'!D39=0,"",'6'!D39)</f>
        <v>01</v>
      </c>
      <c r="D37" s="40" t="str">
        <f>IF('6'!E39=0,"",'6'!E39)</f>
        <v>04</v>
      </c>
      <c r="E37" s="49" t="str">
        <f>IF('6'!F39=0,"",'6'!F39)</f>
        <v>76 9 00 64010</v>
      </c>
      <c r="F37" s="40" t="str">
        <f>IF('6'!G39=0,"",'6'!G39)</f>
        <v>540</v>
      </c>
      <c r="G37" s="42">
        <f>'6'!H39</f>
        <v>48.2</v>
      </c>
      <c r="H37" s="50">
        <f>'6'!I39</f>
        <v>48.2</v>
      </c>
    </row>
    <row r="38" spans="2:8">
      <c r="B38" s="45" t="str">
        <f>'6'!B40</f>
        <v>Обеспечение деятельности органов местного самоуправления</v>
      </c>
      <c r="C38" s="51" t="str">
        <f>IF('6'!D40=0,"",'6'!D40)</f>
        <v>01</v>
      </c>
      <c r="D38" s="51" t="str">
        <f>IF('6'!E40=0,"",'6'!E40)</f>
        <v>04</v>
      </c>
      <c r="E38" s="46" t="str">
        <f>IF('6'!F40=0,"",'6'!F40)</f>
        <v>91 0 00 00000</v>
      </c>
      <c r="F38" s="51" t="str">
        <f>IF('6'!G40=0,"",'6'!G40)</f>
        <v/>
      </c>
      <c r="G38" s="52">
        <f>'6'!H40</f>
        <v>2850.7</v>
      </c>
      <c r="H38" s="52">
        <f>'6'!I40</f>
        <v>3105.3</v>
      </c>
    </row>
    <row r="39" spans="2:8">
      <c r="B39" s="45" t="str">
        <f>'6'!B41</f>
        <v>Расходы на обеспечение функций органов местного самоуправления</v>
      </c>
      <c r="C39" s="51" t="str">
        <f>IF('6'!D41=0,"",'6'!D41)</f>
        <v>01</v>
      </c>
      <c r="D39" s="51" t="str">
        <f>IF('6'!E41=0,"",'6'!E41)</f>
        <v>04</v>
      </c>
      <c r="E39" s="46" t="str">
        <f>IF('6'!F41=0,"",'6'!F41)</f>
        <v>91 0 00 00190</v>
      </c>
      <c r="F39" s="51" t="str">
        <f>IF('6'!G41=0,"",'6'!G41)</f>
        <v/>
      </c>
      <c r="G39" s="52">
        <f>'6'!H41</f>
        <v>2510.9</v>
      </c>
      <c r="H39" s="52">
        <f>'6'!I41</f>
        <v>2560.4</v>
      </c>
    </row>
    <row r="40" spans="2:8">
      <c r="B40" s="45" t="str">
        <f>'6'!B42</f>
        <v>Расходы на выплаты персоналу государственных (муниципальных) органов</v>
      </c>
      <c r="C40" s="51" t="str">
        <f>IF('6'!D42=0,"",'6'!D42)</f>
        <v>01</v>
      </c>
      <c r="D40" s="51" t="str">
        <f>IF('6'!E42=0,"",'6'!E42)</f>
        <v>04</v>
      </c>
      <c r="E40" s="46" t="str">
        <f>IF('6'!F42=0,"",'6'!F42)</f>
        <v>91 0 00 00190</v>
      </c>
      <c r="F40" s="51" t="str">
        <f>IF('6'!G42=0,"",'6'!G42)</f>
        <v>120</v>
      </c>
      <c r="G40" s="52">
        <f>'6'!H42</f>
        <v>1473.3000000000002</v>
      </c>
      <c r="H40" s="52">
        <f>'6'!I42</f>
        <v>1389.4</v>
      </c>
    </row>
    <row r="41" spans="2:8" ht="31.5">
      <c r="B41" s="54" t="str">
        <f>'6'!B43</f>
        <v>Иные закупки товаров, работ и услуг для обеспечения государственных (муниципальных) нужд</v>
      </c>
      <c r="C41" s="49" t="str">
        <f>IF('6'!D43=0,"",'6'!D43)</f>
        <v>01</v>
      </c>
      <c r="D41" s="49" t="str">
        <f>IF('6'!E43=0,"",'6'!E43)</f>
        <v>04</v>
      </c>
      <c r="E41" s="49" t="str">
        <f>IF('6'!F43=0,"",'6'!F43)</f>
        <v>91 0 00 00190</v>
      </c>
      <c r="F41" s="49" t="str">
        <f>IF('6'!G43=0,"",'6'!G43)</f>
        <v>240</v>
      </c>
      <c r="G41" s="42">
        <f>'6'!H43</f>
        <v>1026.5999999999999</v>
      </c>
      <c r="H41" s="42">
        <f>'6'!I43</f>
        <v>1160</v>
      </c>
    </row>
    <row r="42" spans="2:8">
      <c r="B42" s="54" t="str">
        <f>'6'!B44</f>
        <v>Уплата налогов, сборов и иных платежей</v>
      </c>
      <c r="C42" s="49" t="str">
        <f>IF('6'!D44=0,"",'6'!D44)</f>
        <v>01</v>
      </c>
      <c r="D42" s="49" t="str">
        <f>IF('6'!E44=0,"",'6'!E44)</f>
        <v>04</v>
      </c>
      <c r="E42" s="49" t="str">
        <f>IF('6'!F44=0,"",'6'!F44)</f>
        <v>91 0 00 00190</v>
      </c>
      <c r="F42" s="49" t="str">
        <f>IF('6'!G44=0,"",'6'!G44)</f>
        <v>850</v>
      </c>
      <c r="G42" s="42">
        <f>'6'!H44</f>
        <v>11</v>
      </c>
      <c r="H42" s="42">
        <f>'6'!I44</f>
        <v>11</v>
      </c>
    </row>
    <row r="43" spans="2:8" ht="31.5">
      <c r="B43" s="54" t="str">
        <f>'6'!B45</f>
        <v>Расходы на содержание работников органов местного самоуправления, не являющихся муниципальными служащими</v>
      </c>
      <c r="C43" s="49" t="str">
        <f>IF('6'!D45=0,"",'6'!D45)</f>
        <v>01</v>
      </c>
      <c r="D43" s="49" t="str">
        <f>IF('6'!E45=0,"",'6'!E45)</f>
        <v>04</v>
      </c>
      <c r="E43" s="49" t="str">
        <f>IF('6'!F45=0,"",'6'!F45)</f>
        <v>91 0 00 00191</v>
      </c>
      <c r="F43" s="49" t="str">
        <f>IF('6'!G45=0,"",'6'!G45)</f>
        <v/>
      </c>
      <c r="G43" s="42">
        <f>'6'!H45</f>
        <v>339.79999999999995</v>
      </c>
      <c r="H43" s="42">
        <f>'6'!I45</f>
        <v>544.9</v>
      </c>
    </row>
    <row r="44" spans="2:8">
      <c r="B44" s="47" t="str">
        <f>'6'!B46</f>
        <v>Расходы на выплаты персоналу государственных (муниципальных) органов</v>
      </c>
      <c r="C44" s="49" t="str">
        <f>IF('6'!D46=0,"",'6'!D46)</f>
        <v>01</v>
      </c>
      <c r="D44" s="49" t="str">
        <f>IF('6'!E46=0,"",'6'!E46)</f>
        <v>04</v>
      </c>
      <c r="E44" s="49" t="str">
        <f>IF('6'!F46=0,"",'6'!F46)</f>
        <v>91 0 00 00191</v>
      </c>
      <c r="F44" s="49" t="str">
        <f>IF('6'!G46=0,"",'6'!G46)</f>
        <v>120</v>
      </c>
      <c r="G44" s="42">
        <f>'6'!H46</f>
        <v>339.79999999999995</v>
      </c>
      <c r="H44" s="42">
        <f>'6'!I46</f>
        <v>544.9</v>
      </c>
    </row>
    <row r="45" spans="2:8" ht="31.5">
      <c r="B45" s="54" t="str">
        <f>'6'!B47</f>
        <v>Обеспечение деятельности финансовых, налоговых и таможенных органов и органов финансового (финансово-бюджетного) надзора</v>
      </c>
      <c r="C45" s="49" t="str">
        <f>IF('6'!D47=0,"",'6'!D47)</f>
        <v>01</v>
      </c>
      <c r="D45" s="49" t="str">
        <f>IF('6'!E47=0,"",'6'!E47)</f>
        <v>06</v>
      </c>
      <c r="E45" s="49" t="str">
        <f>IF('6'!F47=0,"",'6'!F47)</f>
        <v/>
      </c>
      <c r="F45" s="49" t="str">
        <f>IF('6'!G47=0,"",'6'!G47)</f>
        <v/>
      </c>
      <c r="G45" s="42">
        <f>'6'!H47</f>
        <v>247.5</v>
      </c>
      <c r="H45" s="42">
        <f>'6'!I47</f>
        <v>247.5</v>
      </c>
    </row>
    <row r="46" spans="2:8">
      <c r="B46" s="54" t="str">
        <f>'6'!B48</f>
        <v>Иные межбюджетные трансферты</v>
      </c>
      <c r="C46" s="49" t="str">
        <f>IF('6'!D48=0,"",'6'!D48)</f>
        <v>01</v>
      </c>
      <c r="D46" s="49" t="str">
        <f>IF('6'!E48=0,"",'6'!E48)</f>
        <v>06</v>
      </c>
      <c r="E46" s="49" t="str">
        <f>IF('6'!F48=0,"",'6'!F48)</f>
        <v>76 0 00 00000</v>
      </c>
      <c r="F46" s="49" t="str">
        <f>IF('6'!G48=0,"",'6'!G48)</f>
        <v/>
      </c>
      <c r="G46" s="42">
        <f>'6'!H48</f>
        <v>247.5</v>
      </c>
      <c r="H46" s="42">
        <f>'6'!I48</f>
        <v>247.5</v>
      </c>
    </row>
    <row r="47" spans="2:8" ht="47.25" customHeight="1">
      <c r="B47" s="54" t="str">
        <f>'6'!B49</f>
        <v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v>
      </c>
      <c r="C47" s="49" t="str">
        <f>IF('6'!D49=0,"",'6'!D49)</f>
        <v>01</v>
      </c>
      <c r="D47" s="49" t="str">
        <f>IF('6'!E49=0,"",'6'!E49)</f>
        <v>06</v>
      </c>
      <c r="E47" s="49" t="str">
        <f>IF('6'!F49=0,"",'6'!F49)</f>
        <v>76 1 00 00000</v>
      </c>
      <c r="F47" s="49" t="str">
        <f>IF('6'!G49=0,"",'6'!G49)</f>
        <v/>
      </c>
      <c r="G47" s="42">
        <f>'6'!H49</f>
        <v>193</v>
      </c>
      <c r="H47" s="42">
        <f>'6'!I49</f>
        <v>193</v>
      </c>
    </row>
    <row r="48" spans="2:8" ht="31.5">
      <c r="B48" s="41" t="str">
        <f>'6'!B50</f>
        <v>Иные межбюджетные трансферты, перечисляемые в бюджет муниципального района в соответствии с заключенными Соглашениями</v>
      </c>
      <c r="C48" s="40" t="str">
        <f>IF('6'!D50=0,"",'6'!D50)</f>
        <v>01</v>
      </c>
      <c r="D48" s="40" t="str">
        <f>IF('6'!E50=0,"",'6'!E50)</f>
        <v>06</v>
      </c>
      <c r="E48" s="40" t="str">
        <f>IF('6'!F50=0,"",'6'!F50)</f>
        <v>76 1 00 64010</v>
      </c>
      <c r="F48" s="40" t="str">
        <f>IF('6'!G50=0,"",'6'!G50)</f>
        <v/>
      </c>
      <c r="G48" s="42">
        <f>'6'!H50</f>
        <v>193</v>
      </c>
      <c r="H48" s="42">
        <f>'6'!I50</f>
        <v>193</v>
      </c>
    </row>
    <row r="49" spans="2:8">
      <c r="B49" s="48" t="str">
        <f>'6'!B51</f>
        <v>Иные межбюджетные трансферты</v>
      </c>
      <c r="C49" s="40" t="str">
        <f>IF('6'!D51=0,"",'6'!D51)</f>
        <v>01</v>
      </c>
      <c r="D49" s="40" t="str">
        <f>IF('6'!E51=0,"",'6'!E51)</f>
        <v>06</v>
      </c>
      <c r="E49" s="40" t="str">
        <f>IF('6'!F51=0,"",'6'!F51)</f>
        <v>76 1 00 64010</v>
      </c>
      <c r="F49" s="40" t="str">
        <f>IF('6'!G51=0,"",'6'!G51)</f>
        <v>540</v>
      </c>
      <c r="G49" s="42">
        <f>'6'!H51</f>
        <v>193</v>
      </c>
      <c r="H49" s="42">
        <f>'6'!I51</f>
        <v>193</v>
      </c>
    </row>
    <row r="50" spans="2:8" ht="31.5">
      <c r="B50" s="41" t="str">
        <f>'6'!B52</f>
        <v>Иные межбюджетные трансферты на осуществление полномочий по внешнему финансовому контролю</v>
      </c>
      <c r="C50" s="55" t="str">
        <f>IF('6'!D52=0,"",'6'!D52)</f>
        <v>01</v>
      </c>
      <c r="D50" s="55" t="str">
        <f>IF('6'!E52=0,"",'6'!E52)</f>
        <v>06</v>
      </c>
      <c r="E50" s="40" t="str">
        <f>IF('6'!F52=0,"",'6'!F52)</f>
        <v>76 8 00 00000</v>
      </c>
      <c r="F50" s="40" t="str">
        <f>IF('6'!G52=0,"",'6'!G52)</f>
        <v/>
      </c>
      <c r="G50" s="42">
        <f>'6'!H52</f>
        <v>54.5</v>
      </c>
      <c r="H50" s="42">
        <f>'6'!I52</f>
        <v>54.5</v>
      </c>
    </row>
    <row r="51" spans="2:8" ht="31.5">
      <c r="B51" s="41" t="str">
        <f>'6'!B53</f>
        <v>Иные межбюджетные трансферты, перечисляемые в бюджет муниципального района в соответствии с заключенными Соглашениями</v>
      </c>
      <c r="C51" s="40" t="str">
        <f>IF('6'!D53=0,"",'6'!D53)</f>
        <v>01</v>
      </c>
      <c r="D51" s="40" t="str">
        <f>IF('6'!E53=0,"",'6'!E53)</f>
        <v>06</v>
      </c>
      <c r="E51" s="49" t="str">
        <f>IF('6'!F53=0,"",'6'!F53)</f>
        <v>76 8 00 64010</v>
      </c>
      <c r="F51" s="40" t="str">
        <f>IF('6'!G53=0,"",'6'!G53)</f>
        <v/>
      </c>
      <c r="G51" s="42">
        <f>'6'!H53</f>
        <v>54.5</v>
      </c>
      <c r="H51" s="42">
        <f>'6'!I53</f>
        <v>54.5</v>
      </c>
    </row>
    <row r="52" spans="2:8">
      <c r="B52" s="41" t="str">
        <f>'6'!B54</f>
        <v>Иные межбюджетные трансферты</v>
      </c>
      <c r="C52" s="40" t="str">
        <f>IF('6'!D54=0,"",'6'!D54)</f>
        <v>01</v>
      </c>
      <c r="D52" s="40" t="str">
        <f>IF('6'!E54=0,"",'6'!E54)</f>
        <v>06</v>
      </c>
      <c r="E52" s="49" t="str">
        <f>IF('6'!F54=0,"",'6'!F54)</f>
        <v>76 8 00 64010</v>
      </c>
      <c r="F52" s="40" t="str">
        <f>IF('6'!G54=0,"",'6'!G54)</f>
        <v>540</v>
      </c>
      <c r="G52" s="42">
        <f>'6'!H54</f>
        <v>54.5</v>
      </c>
      <c r="H52" s="50">
        <f>'6'!I54</f>
        <v>54.5</v>
      </c>
    </row>
    <row r="53" spans="2:8">
      <c r="B53" s="41" t="str">
        <f>'6'!B55</f>
        <v>Обеспечение проведения выборов и референдумов</v>
      </c>
      <c r="C53" s="40" t="str">
        <f>IF('6'!D55=0,"",'6'!D55)</f>
        <v>01</v>
      </c>
      <c r="D53" s="40" t="str">
        <f>IF('6'!E55=0,"",'6'!E55)</f>
        <v>07</v>
      </c>
      <c r="E53" s="49" t="str">
        <f>IF('6'!F55=0,"",'6'!F55)</f>
        <v/>
      </c>
      <c r="F53" s="40" t="str">
        <f>IF('6'!G55=0,"",'6'!G55)</f>
        <v/>
      </c>
      <c r="G53" s="42">
        <f>'6'!H55</f>
        <v>502.20000000000005</v>
      </c>
      <c r="H53" s="50">
        <f>'6'!I55</f>
        <v>0</v>
      </c>
    </row>
    <row r="54" spans="2:8">
      <c r="B54" s="43" t="str">
        <f>'6'!B56</f>
        <v>Реализация муниципальных функций, связанных с общегосударственным управлением</v>
      </c>
      <c r="C54" s="40" t="str">
        <f>IF('6'!D56=0,"",'6'!D56)</f>
        <v>01</v>
      </c>
      <c r="D54" s="40" t="str">
        <f>IF('6'!E56=0,"",'6'!E56)</f>
        <v>07</v>
      </c>
      <c r="E54" s="49" t="str">
        <f>IF('6'!F56=0,"",'6'!F56)</f>
        <v>97 0 00 00000</v>
      </c>
      <c r="F54" s="40" t="str">
        <f>IF('6'!G56=0,"",'6'!G56)</f>
        <v/>
      </c>
      <c r="G54" s="42">
        <f>'6'!H56</f>
        <v>502.20000000000005</v>
      </c>
      <c r="H54" s="50">
        <f>'6'!I56</f>
        <v>0</v>
      </c>
    </row>
    <row r="55" spans="2:8">
      <c r="B55" s="41" t="str">
        <f>'6'!B57</f>
        <v>Мероприятия по проведению выборов и референдумов</v>
      </c>
      <c r="C55" s="40" t="str">
        <f>IF('6'!D57=0,"",'6'!D57)</f>
        <v>01</v>
      </c>
      <c r="D55" s="40" t="str">
        <f>IF('6'!E57=0,"",'6'!E57)</f>
        <v>07</v>
      </c>
      <c r="E55" s="49" t="str">
        <f>IF('6'!F57=0,"",'6'!F57)</f>
        <v>97 0 00 00300</v>
      </c>
      <c r="F55" s="40" t="str">
        <f>IF('6'!G57=0,"",'6'!G57)</f>
        <v/>
      </c>
      <c r="G55" s="42">
        <f>'6'!H57</f>
        <v>502.20000000000005</v>
      </c>
      <c r="H55" s="50">
        <f>'6'!I57</f>
        <v>0</v>
      </c>
    </row>
    <row r="56" spans="2:8">
      <c r="B56" s="41" t="str">
        <f>'6'!B58</f>
        <v>Специальные расходы</v>
      </c>
      <c r="C56" s="40" t="str">
        <f>IF('6'!D58=0,"",'6'!D58)</f>
        <v>01</v>
      </c>
      <c r="D56" s="40" t="str">
        <f>IF('6'!E58=0,"",'6'!E58)</f>
        <v>07</v>
      </c>
      <c r="E56" s="49" t="str">
        <f>IF('6'!F58=0,"",'6'!F58)</f>
        <v>97 0 00 00300</v>
      </c>
      <c r="F56" s="40" t="str">
        <f>IF('6'!G58=0,"",'6'!G58)</f>
        <v>880</v>
      </c>
      <c r="G56" s="42">
        <f>'6'!H58</f>
        <v>502.20000000000005</v>
      </c>
      <c r="H56" s="50">
        <f>'6'!I58</f>
        <v>0</v>
      </c>
    </row>
    <row r="57" spans="2:8">
      <c r="B57" s="41" t="str">
        <f>'6'!B59</f>
        <v>Резервные фонды</v>
      </c>
      <c r="C57" s="40" t="str">
        <f>IF('6'!D59=0,"",'6'!D59)</f>
        <v>01</v>
      </c>
      <c r="D57" s="40" t="str">
        <f>IF('6'!E59=0,"",'6'!E59)</f>
        <v>11</v>
      </c>
      <c r="E57" s="49" t="str">
        <f>IF('6'!F59=0,"",'6'!F59)</f>
        <v/>
      </c>
      <c r="F57" s="40" t="str">
        <f>IF('6'!G59=0,"",'6'!G59)</f>
        <v/>
      </c>
      <c r="G57" s="42">
        <f>'6'!H59</f>
        <v>10</v>
      </c>
      <c r="H57" s="42">
        <f>'6'!I59</f>
        <v>10</v>
      </c>
    </row>
    <row r="58" spans="2:8">
      <c r="B58" s="41" t="str">
        <f>'6'!B60</f>
        <v>Резервные фонды</v>
      </c>
      <c r="C58" s="40" t="str">
        <f>IF('6'!D60=0,"",'6'!D60)</f>
        <v>01</v>
      </c>
      <c r="D58" s="40" t="str">
        <f>IF('6'!E60=0,"",'6'!E60)</f>
        <v>11</v>
      </c>
      <c r="E58" s="49" t="str">
        <f>IF('6'!F60=0,"",'6'!F60)</f>
        <v>70 0 00 00000</v>
      </c>
      <c r="F58" s="40" t="str">
        <f>IF('6'!G60=0,"",'6'!G60)</f>
        <v/>
      </c>
      <c r="G58" s="42">
        <f>'6'!H60</f>
        <v>10</v>
      </c>
      <c r="H58" s="42">
        <f>'6'!I60</f>
        <v>10</v>
      </c>
    </row>
    <row r="59" spans="2:8">
      <c r="B59" s="41" t="str">
        <f>'6'!B61</f>
        <v>Резервные фонды местных администраций</v>
      </c>
      <c r="C59" s="40" t="str">
        <f>IF('6'!D61=0,"",'6'!D61)</f>
        <v>01</v>
      </c>
      <c r="D59" s="40" t="str">
        <f>IF('6'!E61=0,"",'6'!E61)</f>
        <v>11</v>
      </c>
      <c r="E59" s="49" t="str">
        <f>IF('6'!F61=0,"",'6'!F61)</f>
        <v>70 5 00 00000</v>
      </c>
      <c r="F59" s="40" t="str">
        <f>IF('6'!G61=0,"",'6'!G61)</f>
        <v/>
      </c>
      <c r="G59" s="42">
        <f>'6'!H61</f>
        <v>10</v>
      </c>
      <c r="H59" s="42">
        <f>'6'!I61</f>
        <v>10</v>
      </c>
    </row>
    <row r="60" spans="2:8">
      <c r="B60" s="41" t="str">
        <f>'6'!B62</f>
        <v>Резервные средства</v>
      </c>
      <c r="C60" s="40" t="str">
        <f>IF('6'!D62=0,"",'6'!D62)</f>
        <v>01</v>
      </c>
      <c r="D60" s="40" t="str">
        <f>IF('6'!E62=0,"",'6'!E62)</f>
        <v>11</v>
      </c>
      <c r="E60" s="40" t="str">
        <f>IF('6'!F62=0,"",'6'!F62)</f>
        <v>70 5 00 00000</v>
      </c>
      <c r="F60" s="40" t="str">
        <f>IF('6'!G62=0,"",'6'!G62)</f>
        <v>870</v>
      </c>
      <c r="G60" s="42">
        <f>'6'!H62</f>
        <v>10</v>
      </c>
      <c r="H60" s="42">
        <f>'6'!I62</f>
        <v>10</v>
      </c>
    </row>
    <row r="61" spans="2:8">
      <c r="B61" s="41" t="str">
        <f>'6'!B63</f>
        <v>Другие общегосударственные вопросы</v>
      </c>
      <c r="C61" s="40" t="str">
        <f>IF('6'!D63=0,"",'6'!D63)</f>
        <v>01</v>
      </c>
      <c r="D61" s="40" t="str">
        <f>IF('6'!E63=0,"",'6'!E63)</f>
        <v>13</v>
      </c>
      <c r="E61" s="40" t="str">
        <f>IF('6'!F63=0,"",'6'!F63)</f>
        <v/>
      </c>
      <c r="F61" s="56" t="str">
        <f>IF('6'!G63=0,"",'6'!G63)</f>
        <v/>
      </c>
      <c r="G61" s="42">
        <f>'6'!H63</f>
        <v>61.599999999999994</v>
      </c>
      <c r="H61" s="42">
        <f>'6'!I63</f>
        <v>31.1</v>
      </c>
    </row>
    <row r="62" spans="2:8">
      <c r="B62" s="43" t="str">
        <f>'6'!B64</f>
        <v>Реализация муниципальных функций, связанных с общегосударственным управлением</v>
      </c>
      <c r="C62" s="40" t="str">
        <f>IF('6'!D64=0,"",'6'!D64)</f>
        <v>01</v>
      </c>
      <c r="D62" s="40" t="str">
        <f>IF('6'!E64=0,"",'6'!E64)</f>
        <v>13</v>
      </c>
      <c r="E62" s="40" t="str">
        <f>IF('6'!F64=0,"",'6'!F64)</f>
        <v>97 0 00 00000</v>
      </c>
      <c r="F62" s="56" t="str">
        <f>IF('6'!G64=0,"",'6'!G64)</f>
        <v/>
      </c>
      <c r="G62" s="42">
        <f>'6'!H64</f>
        <v>61.599999999999994</v>
      </c>
      <c r="H62" s="42">
        <f>'6'!I64</f>
        <v>31.1</v>
      </c>
    </row>
    <row r="63" spans="2:8">
      <c r="B63" s="41" t="str">
        <f>'6'!B65</f>
        <v>Взнос в ассоциацию "Совет муниципальных образований Вологодской области"</v>
      </c>
      <c r="C63" s="40" t="str">
        <f>IF('6'!D65=0,"",'6'!D65)</f>
        <v>01</v>
      </c>
      <c r="D63" s="40" t="str">
        <f>IF('6'!E65=0,"",'6'!E65)</f>
        <v>13</v>
      </c>
      <c r="E63" s="40" t="str">
        <f>IF('6'!F65=0,"",'6'!F65)</f>
        <v>97 0 00 21080</v>
      </c>
      <c r="F63" s="40" t="str">
        <f>IF('6'!G65=0,"",'6'!G65)</f>
        <v/>
      </c>
      <c r="G63" s="42">
        <f>'6'!H65</f>
        <v>7</v>
      </c>
      <c r="H63" s="50">
        <f>'6'!I65</f>
        <v>6.1</v>
      </c>
    </row>
    <row r="64" spans="2:8">
      <c r="B64" s="41" t="str">
        <f>'6'!B66</f>
        <v>Уплата налогов, сборов и иных платежей</v>
      </c>
      <c r="C64" s="40" t="str">
        <f>IF('6'!D66=0,"",'6'!D66)</f>
        <v>01</v>
      </c>
      <c r="D64" s="40" t="str">
        <f>IF('6'!E66=0,"",'6'!E66)</f>
        <v>13</v>
      </c>
      <c r="E64" s="40" t="str">
        <f>IF('6'!F66=0,"",'6'!F66)</f>
        <v>97 0 00 21080</v>
      </c>
      <c r="F64" s="40" t="str">
        <f>IF('6'!G66=0,"",'6'!G66)</f>
        <v>850</v>
      </c>
      <c r="G64" s="42">
        <f>'6'!H66</f>
        <v>7</v>
      </c>
      <c r="H64" s="42">
        <f>'6'!I66</f>
        <v>6.1</v>
      </c>
    </row>
    <row r="65" spans="2:8">
      <c r="B65" s="41" t="str">
        <f>'6'!B67</f>
        <v>Выполнение других обязательств государства</v>
      </c>
      <c r="C65" s="40" t="str">
        <f>IF('6'!D67=0,"",'6'!D67)</f>
        <v>01</v>
      </c>
      <c r="D65" s="40" t="str">
        <f>IF('6'!E67=0,"",'6'!E67)</f>
        <v>13</v>
      </c>
      <c r="E65" s="40" t="str">
        <f>IF('6'!F67=0,"",'6'!F67)</f>
        <v>97 0 00 21110</v>
      </c>
      <c r="F65" s="40" t="str">
        <f>IF('6'!G67=0,"",'6'!G67)</f>
        <v/>
      </c>
      <c r="G65" s="42">
        <f>'6'!H67</f>
        <v>54.599999999999994</v>
      </c>
      <c r="H65" s="42">
        <f>'6'!I67</f>
        <v>25</v>
      </c>
    </row>
    <row r="66" spans="2:8" ht="31.5">
      <c r="B66" s="41" t="str">
        <f>'6'!B68</f>
        <v>Иные закупки товаров, работ и услуг для обеспечения государственных (муниципальных) нужд</v>
      </c>
      <c r="C66" s="40" t="str">
        <f>IF('6'!D68=0,"",'6'!D68)</f>
        <v>01</v>
      </c>
      <c r="D66" s="40" t="str">
        <f>IF('6'!E68=0,"",'6'!E68)</f>
        <v>13</v>
      </c>
      <c r="E66" s="40" t="str">
        <f>IF('6'!F68=0,"",'6'!F68)</f>
        <v>97 0 00 21110</v>
      </c>
      <c r="F66" s="40" t="str">
        <f>IF('6'!G68=0,"",'6'!G68)</f>
        <v>240</v>
      </c>
      <c r="G66" s="42">
        <f>'6'!H68</f>
        <v>54.599999999999994</v>
      </c>
      <c r="H66" s="42">
        <f>'6'!I68</f>
        <v>25</v>
      </c>
    </row>
    <row r="67" spans="2:8">
      <c r="B67" s="41" t="str">
        <f>'6'!B69</f>
        <v>Погашение задолженности по исполнительным листам, судебным решениям</v>
      </c>
      <c r="C67" s="40" t="str">
        <f>IF('6'!D69=0,"",'6'!D69)</f>
        <v>01</v>
      </c>
      <c r="D67" s="40" t="str">
        <f>IF('6'!E69=0,"",'6'!E69)</f>
        <v>13</v>
      </c>
      <c r="E67" s="40" t="str">
        <f>IF('6'!F69=0,"",'6'!F69)</f>
        <v>97 0 00 21160</v>
      </c>
      <c r="F67" s="40" t="str">
        <f>IF('6'!G69=0,"",'6'!G69)</f>
        <v/>
      </c>
      <c r="G67" s="42">
        <f>'6'!H69</f>
        <v>0</v>
      </c>
      <c r="H67" s="42">
        <f>'6'!I69</f>
        <v>0</v>
      </c>
    </row>
    <row r="68" spans="2:8" ht="31.5">
      <c r="B68" s="41" t="str">
        <f>'6'!B70</f>
        <v>Иные закупки товаров, работ и услуг для обеспечения государственных (муниципальных) нужд</v>
      </c>
      <c r="C68" s="40" t="str">
        <f>IF('6'!D70=0,"",'6'!D70)</f>
        <v>01</v>
      </c>
      <c r="D68" s="40" t="str">
        <f>IF('6'!E70=0,"",'6'!E70)</f>
        <v>13</v>
      </c>
      <c r="E68" s="40" t="str">
        <f>IF('6'!F70=0,"",'6'!F70)</f>
        <v>97 0 00 21160</v>
      </c>
      <c r="F68" s="40" t="str">
        <f>IF('6'!G70=0,"",'6'!G70)</f>
        <v>240</v>
      </c>
      <c r="G68" s="42">
        <f>'6'!H70</f>
        <v>0</v>
      </c>
      <c r="H68" s="42">
        <f>'6'!I70</f>
        <v>0</v>
      </c>
    </row>
    <row r="69" spans="2:8">
      <c r="B69" s="41" t="str">
        <f>'6'!B71</f>
        <v>Исполнение судебных актов</v>
      </c>
      <c r="C69" s="40" t="str">
        <f>IF('6'!D71=0,"",'6'!D71)</f>
        <v>01</v>
      </c>
      <c r="D69" s="40" t="str">
        <f>IF('6'!E71=0,"",'6'!E71)</f>
        <v>13</v>
      </c>
      <c r="E69" s="40" t="str">
        <f>IF('6'!F71=0,"",'6'!F71)</f>
        <v>97 0 00 21160</v>
      </c>
      <c r="F69" s="49" t="str">
        <f>IF('6'!G71=0,"",'6'!G71)</f>
        <v>830</v>
      </c>
      <c r="G69" s="42">
        <f>'6'!H71</f>
        <v>0</v>
      </c>
      <c r="H69" s="50">
        <f>'6'!I71</f>
        <v>0</v>
      </c>
    </row>
    <row r="70" spans="2:8">
      <c r="B70" s="37" t="str">
        <f>'6'!B72</f>
        <v>НАЦИОНАЛЬНАЯ ОБОРОНА</v>
      </c>
      <c r="C70" s="40" t="str">
        <f>IF('6'!D72=0,"",'6'!D72)</f>
        <v>02</v>
      </c>
      <c r="D70" s="40" t="str">
        <f>IF('6'!E72=0,"",'6'!E72)</f>
        <v/>
      </c>
      <c r="E70" s="40" t="str">
        <f>IF('6'!F72=0,"",'6'!F72)</f>
        <v/>
      </c>
      <c r="F70" s="40" t="str">
        <f>IF('6'!G72=0,"",'6'!G72)</f>
        <v/>
      </c>
      <c r="G70" s="42">
        <f>'6'!H72</f>
        <v>160.1</v>
      </c>
      <c r="H70" s="42">
        <f>'6'!I72</f>
        <v>176</v>
      </c>
    </row>
    <row r="71" spans="2:8">
      <c r="B71" s="41" t="str">
        <f>'6'!B73</f>
        <v>Мобилизационная и вневойсковая подготовка</v>
      </c>
      <c r="C71" s="40" t="str">
        <f>IF('6'!D73=0,"",'6'!D73)</f>
        <v>02</v>
      </c>
      <c r="D71" s="40" t="str">
        <f>IF('6'!E73=0,"",'6'!E73)</f>
        <v>03</v>
      </c>
      <c r="E71" s="40" t="str">
        <f>IF('6'!F73=0,"",'6'!F73)</f>
        <v/>
      </c>
      <c r="F71" s="40" t="str">
        <f>IF('6'!G73=0,"",'6'!G73)</f>
        <v/>
      </c>
      <c r="G71" s="42">
        <f>'6'!H73</f>
        <v>160.1</v>
      </c>
      <c r="H71" s="42">
        <f>'6'!I73</f>
        <v>176</v>
      </c>
    </row>
    <row r="72" spans="2:8">
      <c r="B72" s="41" t="str">
        <f>'6'!B74</f>
        <v>Осуществление переданных полномочий</v>
      </c>
      <c r="C72" s="40" t="str">
        <f>IF('6'!D74=0,"",'6'!D74)</f>
        <v>02</v>
      </c>
      <c r="D72" s="40" t="str">
        <f>IF('6'!E74=0,"",'6'!E74)</f>
        <v>03</v>
      </c>
      <c r="E72" s="40" t="str">
        <f>IF('6'!F74=0,"",'6'!F74)</f>
        <v>73 0 00 00000</v>
      </c>
      <c r="F72" s="49" t="str">
        <f>IF('6'!G74=0,"",'6'!G74)</f>
        <v/>
      </c>
      <c r="G72" s="42">
        <f>'6'!H74</f>
        <v>160.1</v>
      </c>
      <c r="H72" s="42">
        <f>'6'!I74</f>
        <v>176</v>
      </c>
    </row>
    <row r="73" spans="2:8" ht="31.5">
      <c r="B73" s="41" t="str">
        <f>'6'!B75</f>
        <v>Осуществление первичного воинского учета органами местного самоуправления поселений</v>
      </c>
      <c r="C73" s="40" t="str">
        <f>IF('6'!D75=0,"",'6'!D75)</f>
        <v>02</v>
      </c>
      <c r="D73" s="40" t="str">
        <f>IF('6'!E75=0,"",'6'!E75)</f>
        <v>03</v>
      </c>
      <c r="E73" s="40" t="str">
        <f>IF('6'!F75=0,"",'6'!F75)</f>
        <v>73 0 00 51180</v>
      </c>
      <c r="F73" s="49" t="str">
        <f>IF('6'!G75=0,"",'6'!G75)</f>
        <v/>
      </c>
      <c r="G73" s="42">
        <f>'6'!H75</f>
        <v>160.1</v>
      </c>
      <c r="H73" s="42">
        <f>'6'!I75</f>
        <v>176</v>
      </c>
    </row>
    <row r="74" spans="2:8">
      <c r="B74" s="41" t="str">
        <f>'6'!B76</f>
        <v>Расходы на выплаты персоналу государственных (муниципальных) органов</v>
      </c>
      <c r="C74" s="40" t="str">
        <f>IF('6'!D76=0,"",'6'!D76)</f>
        <v>02</v>
      </c>
      <c r="D74" s="40" t="str">
        <f>IF('6'!E76=0,"",'6'!E76)</f>
        <v>03</v>
      </c>
      <c r="E74" s="40" t="str">
        <f>IF('6'!F76=0,"",'6'!F76)</f>
        <v>73 0 00 51180</v>
      </c>
      <c r="F74" s="49" t="str">
        <f>IF('6'!G76=0,"",'6'!G76)</f>
        <v>120</v>
      </c>
      <c r="G74" s="42">
        <f>'6'!H76</f>
        <v>160.1</v>
      </c>
      <c r="H74" s="50">
        <f>'6'!I76</f>
        <v>176</v>
      </c>
    </row>
    <row r="75" spans="2:8" ht="31.5">
      <c r="B75" s="37" t="str">
        <f>'6'!B77</f>
        <v>НАЦИОНАЛЬНАЯ БЕЗОПАСНОСТЬ И ПРАВООХРАНИТЕЛЬНАЯ ДЕЯТЕЛЬНОСТЬ</v>
      </c>
      <c r="C75" s="40" t="str">
        <f>IF('6'!D77=0,"",'6'!D77)</f>
        <v>03</v>
      </c>
      <c r="D75" s="40" t="str">
        <f>IF('6'!E77=0,"",'6'!E77)</f>
        <v/>
      </c>
      <c r="E75" s="40" t="str">
        <f>IF('6'!F77=0,"",'6'!F77)</f>
        <v/>
      </c>
      <c r="F75" s="40" t="str">
        <f>IF('6'!G77=0,"",'6'!G77)</f>
        <v/>
      </c>
      <c r="G75" s="42">
        <f>'6'!H77</f>
        <v>55.7</v>
      </c>
      <c r="H75" s="42">
        <f>'6'!I77</f>
        <v>55.7</v>
      </c>
    </row>
    <row r="76" spans="2:8" ht="31.5">
      <c r="B76" s="41" t="str">
        <f>'6'!B78</f>
        <v>Защита населения и территории от чрезвычайных ситуаций природного и техногенного характера, пожарная безопасность</v>
      </c>
      <c r="C76" s="40" t="str">
        <f>IF('6'!D78=0,"",'6'!D78)</f>
        <v>03</v>
      </c>
      <c r="D76" s="40" t="str">
        <f>IF('6'!E78=0,"",'6'!E78)</f>
        <v>10</v>
      </c>
      <c r="E76" s="40" t="str">
        <f>IF('6'!F78=0,"",'6'!F78)</f>
        <v/>
      </c>
      <c r="F76" s="40" t="str">
        <f>IF('6'!G78=0,"",'6'!G78)</f>
        <v/>
      </c>
      <c r="G76" s="42">
        <f>'6'!H78</f>
        <v>55.7</v>
      </c>
      <c r="H76" s="42">
        <f>'6'!I78</f>
        <v>55.7</v>
      </c>
    </row>
    <row r="77" spans="2:8">
      <c r="B77" s="41" t="str">
        <f>'6'!B79</f>
        <v>Обеспечение мероприятий по пожарной безопасности</v>
      </c>
      <c r="C77" s="40" t="str">
        <f>IF('6'!D79=0,"",'6'!D79)</f>
        <v>03</v>
      </c>
      <c r="D77" s="40" t="str">
        <f>IF('6'!E79=0,"",'6'!E79)</f>
        <v>10</v>
      </c>
      <c r="E77" s="40" t="str">
        <f>IF('6'!F79=0,"",'6'!F79)</f>
        <v>78 0 00 00000</v>
      </c>
      <c r="F77" s="40" t="str">
        <f>IF('6'!G79=0,"",'6'!G79)</f>
        <v/>
      </c>
      <c r="G77" s="42">
        <f>'6'!H79</f>
        <v>55.7</v>
      </c>
      <c r="H77" s="42">
        <f>'6'!I79</f>
        <v>55.7</v>
      </c>
    </row>
    <row r="78" spans="2:8">
      <c r="B78" s="54" t="str">
        <f>'6'!B80</f>
        <v>Мероприятия, связанные с обеспечением безопасности и жизнедеятельности</v>
      </c>
      <c r="C78" s="40" t="str">
        <f>IF('6'!D80=0,"",'6'!D80)</f>
        <v>03</v>
      </c>
      <c r="D78" s="40" t="str">
        <f>IF('6'!E80=0,"",'6'!E80)</f>
        <v>10</v>
      </c>
      <c r="E78" s="40" t="str">
        <f>IF('6'!F80=0,"",'6'!F80)</f>
        <v>78 0 00 23010</v>
      </c>
      <c r="F78" s="40" t="str">
        <f>IF('6'!G80=0,"",'6'!G80)</f>
        <v/>
      </c>
      <c r="G78" s="42">
        <f>'6'!H80</f>
        <v>55.7</v>
      </c>
      <c r="H78" s="42">
        <f>'6'!I80</f>
        <v>55.7</v>
      </c>
    </row>
    <row r="79" spans="2:8" ht="31.5">
      <c r="B79" s="41" t="str">
        <f>'6'!B81</f>
        <v>Иные закупки товаров, работ и услуг для обеспечения государственных (муниципальных) нужд</v>
      </c>
      <c r="C79" s="40" t="str">
        <f>IF('6'!D81=0,"",'6'!D81)</f>
        <v>03</v>
      </c>
      <c r="D79" s="40" t="str">
        <f>IF('6'!E81=0,"",'6'!E81)</f>
        <v>10</v>
      </c>
      <c r="E79" s="40" t="str">
        <f>IF('6'!F81=0,"",'6'!F81)</f>
        <v>78 0 00 23010</v>
      </c>
      <c r="F79" s="40" t="str">
        <f>IF('6'!G81=0,"",'6'!G81)</f>
        <v>240</v>
      </c>
      <c r="G79" s="42">
        <f>'6'!H81</f>
        <v>55.7</v>
      </c>
      <c r="H79" s="50">
        <f>'6'!I81</f>
        <v>55.7</v>
      </c>
    </row>
    <row r="80" spans="2:8">
      <c r="B80" s="37" t="str">
        <f>'6'!B82</f>
        <v>ЖИЛИЩНО-КОММУНАЛЬНОЕ ХОЗЯЙСТВО</v>
      </c>
      <c r="C80" s="40" t="str">
        <f>IF('6'!D82=0,"",'6'!D82)</f>
        <v>05</v>
      </c>
      <c r="D80" s="40" t="str">
        <f>IF('6'!E82=0,"",'6'!E82)</f>
        <v/>
      </c>
      <c r="E80" s="40" t="str">
        <f>IF('6'!F82=0,"",'6'!F82)</f>
        <v/>
      </c>
      <c r="F80" s="40" t="str">
        <f>IF('6'!G82=0,"",'6'!G82)</f>
        <v/>
      </c>
      <c r="G80" s="42">
        <f>'6'!H82</f>
        <v>2279.6000000000004</v>
      </c>
      <c r="H80" s="42">
        <f>'6'!I82</f>
        <v>1085.1000000000001</v>
      </c>
    </row>
    <row r="81" spans="2:8">
      <c r="B81" s="44" t="str">
        <f>'6'!B83</f>
        <v>Благоустройство</v>
      </c>
      <c r="C81" s="40" t="str">
        <f>IF('6'!D83=0,"",'6'!D83)</f>
        <v>05</v>
      </c>
      <c r="D81" s="40" t="str">
        <f>IF('6'!E83=0,"",'6'!E83)</f>
        <v>03</v>
      </c>
      <c r="E81" s="57" t="str">
        <f>IF('6'!F83=0,"",'6'!F83)</f>
        <v/>
      </c>
      <c r="F81" s="40" t="str">
        <f>IF('6'!G83=0,"",'6'!G83)</f>
        <v/>
      </c>
      <c r="G81" s="42">
        <f>'6'!H83</f>
        <v>2279.6000000000004</v>
      </c>
      <c r="H81" s="42">
        <f>'6'!I83</f>
        <v>1085.1000000000001</v>
      </c>
    </row>
    <row r="82" spans="2:8" ht="31.5">
      <c r="B82" s="41" t="str">
        <f>'6'!B84</f>
        <v>Муниципальная программа "Развитие территории сельского поселения Анхимовское на 2021-2025 годы"</v>
      </c>
      <c r="C82" s="40" t="str">
        <f>IF('6'!D84=0,"",'6'!D84)</f>
        <v>05</v>
      </c>
      <c r="D82" s="58" t="str">
        <f>IF('6'!E84=0,"",'6'!E84)</f>
        <v>03</v>
      </c>
      <c r="E82" s="40" t="str">
        <f>IF('6'!F84=0,"",'6'!F84)</f>
        <v>01 0 00 00000</v>
      </c>
      <c r="F82" s="59" t="str">
        <f>IF('6'!G84=0,"",'6'!G84)</f>
        <v/>
      </c>
      <c r="G82" s="42">
        <f>'6'!H84</f>
        <v>2279.6000000000004</v>
      </c>
      <c r="H82" s="42">
        <f>'6'!I84</f>
        <v>1085.1000000000001</v>
      </c>
    </row>
    <row r="83" spans="2:8" ht="31.5">
      <c r="B83" s="54" t="str">
        <f>'6'!B85</f>
        <v>Основное мероприятие 1.1 "Организация и обустройство систем уличного освещения населенных пунктов"</v>
      </c>
      <c r="C83" s="40" t="str">
        <f>IF('6'!D85=0,"",'6'!D85)</f>
        <v>05</v>
      </c>
      <c r="D83" s="58" t="str">
        <f>IF('6'!E85=0,"",'6'!E85)</f>
        <v>03</v>
      </c>
      <c r="E83" s="40" t="str">
        <f>IF('6'!F85=0,"",'6'!F85)</f>
        <v>01 0 01 00000</v>
      </c>
      <c r="F83" s="59" t="str">
        <f>IF('6'!G85=0,"",'6'!G85)</f>
        <v/>
      </c>
      <c r="G83" s="42">
        <f>'6'!H85</f>
        <v>1206.8000000000002</v>
      </c>
      <c r="H83" s="42">
        <f>'6'!I85</f>
        <v>482.90000000000003</v>
      </c>
    </row>
    <row r="84" spans="2:8">
      <c r="B84" s="47" t="str">
        <f>'6'!B86</f>
        <v>Организация уличного освещения населенных пунктов поселения</v>
      </c>
      <c r="C84" s="40" t="str">
        <f>IF('6'!D86=0,"",'6'!D86)</f>
        <v>05</v>
      </c>
      <c r="D84" s="58" t="str">
        <f>IF('6'!E86=0,"",'6'!E86)</f>
        <v>03</v>
      </c>
      <c r="E84" s="40" t="str">
        <f>IF('6'!F86=0,"",'6'!F86)</f>
        <v>01 0 01 20220</v>
      </c>
      <c r="F84" s="59" t="str">
        <f>IF('6'!G86=0,"",'6'!G86)</f>
        <v/>
      </c>
      <c r="G84" s="42">
        <f>'6'!H86</f>
        <v>423.2</v>
      </c>
      <c r="H84" s="50">
        <f>'6'!I86</f>
        <v>257.7</v>
      </c>
    </row>
    <row r="85" spans="2:8" ht="31.5">
      <c r="B85" s="47" t="str">
        <f>'6'!B87</f>
        <v>Иные закупки товаров, работ и услуг для обеспечения государственных (муниципальных) нужд</v>
      </c>
      <c r="C85" s="40" t="str">
        <f>IF('6'!D87=0,"",'6'!D87)</f>
        <v>05</v>
      </c>
      <c r="D85" s="58" t="str">
        <f>IF('6'!E87=0,"",'6'!E87)</f>
        <v>03</v>
      </c>
      <c r="E85" s="61" t="str">
        <f>IF('6'!F87=0,"",'6'!F87)</f>
        <v>01 0 01 20220</v>
      </c>
      <c r="F85" s="59" t="str">
        <f>IF('6'!G87=0,"",'6'!G87)</f>
        <v>240</v>
      </c>
      <c r="G85" s="42">
        <f>'6'!H87</f>
        <v>423.2</v>
      </c>
      <c r="H85" s="42">
        <f>'6'!I87</f>
        <v>257.7</v>
      </c>
    </row>
    <row r="86" spans="2:8">
      <c r="B86" s="47" t="str">
        <f>'6'!B88</f>
        <v>Мероприятия на организацию уличного освещения</v>
      </c>
      <c r="C86" s="40" t="str">
        <f>IF('6'!D88=0,"",'6'!D88)</f>
        <v>05</v>
      </c>
      <c r="D86" s="58" t="str">
        <f>IF('6'!E88=0,"",'6'!E88)</f>
        <v>03</v>
      </c>
      <c r="E86" s="61" t="str">
        <f>IF('6'!F88=0,"",'6'!F88)</f>
        <v>01 0 01 71090</v>
      </c>
      <c r="F86" s="59" t="str">
        <f>IF('6'!G88=0,"",'6'!G88)</f>
        <v/>
      </c>
      <c r="G86" s="42">
        <f>'6'!H88</f>
        <v>333.5</v>
      </c>
      <c r="H86" s="42">
        <f>'6'!I88</f>
        <v>0</v>
      </c>
    </row>
    <row r="87" spans="2:8" ht="31.5">
      <c r="B87" s="41" t="str">
        <f>'6'!B89</f>
        <v>Иные закупки товаров, работ и услуг для обеспечения государственных (муниципальных) нужд</v>
      </c>
      <c r="C87" s="40" t="str">
        <f>IF('6'!D89=0,"",'6'!D89)</f>
        <v>05</v>
      </c>
      <c r="D87" s="58" t="str">
        <f>IF('6'!E89=0,"",'6'!E89)</f>
        <v>03</v>
      </c>
      <c r="E87" s="40" t="str">
        <f>IF('6'!F89=0,"",'6'!F89)</f>
        <v>01 0 01 71090</v>
      </c>
      <c r="F87" s="59" t="str">
        <f>IF('6'!G89=0,"",'6'!G89)</f>
        <v>240</v>
      </c>
      <c r="G87" s="42">
        <f>'6'!H89</f>
        <v>333.5</v>
      </c>
      <c r="H87" s="42">
        <f>'6'!I89</f>
        <v>0</v>
      </c>
    </row>
    <row r="88" spans="2:8">
      <c r="B88" s="41" t="str">
        <f>'6'!B90</f>
        <v>Мероприятия по обустройству систем уличного освещения</v>
      </c>
      <c r="C88" s="40" t="str">
        <f>IF('6'!D90=0,"",'6'!D90)</f>
        <v>05</v>
      </c>
      <c r="D88" s="58" t="str">
        <f>IF('6'!E90=0,"",'6'!E90)</f>
        <v>03</v>
      </c>
      <c r="E88" s="40" t="str">
        <f>IF('6'!F90=0,"",'6'!F90)</f>
        <v>01 0 01 73350</v>
      </c>
      <c r="F88" s="59" t="str">
        <f>IF('6'!G90=0,"",'6'!G90)</f>
        <v/>
      </c>
      <c r="G88" s="42">
        <f>'6'!H90</f>
        <v>436.6</v>
      </c>
      <c r="H88" s="42">
        <f>'6'!I90</f>
        <v>218.4</v>
      </c>
    </row>
    <row r="89" spans="2:8" ht="31.5">
      <c r="B89" s="41" t="str">
        <f>'6'!B91</f>
        <v>Иные закупки товаров, работ и услуг для обеспечения государственных (муниципальных) нужд</v>
      </c>
      <c r="C89" s="40" t="str">
        <f>IF('6'!D91=0,"",'6'!D91)</f>
        <v>05</v>
      </c>
      <c r="D89" s="58" t="str">
        <f>IF('6'!E91=0,"",'6'!E91)</f>
        <v>03</v>
      </c>
      <c r="E89" s="40" t="str">
        <f>IF('6'!F91=0,"",'6'!F91)</f>
        <v>01 0 01 73350</v>
      </c>
      <c r="F89" s="59" t="str">
        <f>IF('6'!G91=0,"",'6'!G91)</f>
        <v>240</v>
      </c>
      <c r="G89" s="42">
        <f>'6'!H91</f>
        <v>436.6</v>
      </c>
      <c r="H89" s="42">
        <f>'6'!I91</f>
        <v>218.4</v>
      </c>
    </row>
    <row r="90" spans="2:8">
      <c r="B90" s="41" t="str">
        <f>'6'!B92</f>
        <v>Софинансирование мероприятий по обустройству систем уличного освещения</v>
      </c>
      <c r="C90" s="40" t="str">
        <f>IF('6'!D92=0,"",'6'!D92)</f>
        <v>05</v>
      </c>
      <c r="D90" s="58" t="str">
        <f>IF('6'!E92=0,"",'6'!E92)</f>
        <v>03</v>
      </c>
      <c r="E90" s="40" t="str">
        <f>IF('6'!F92=0,"",'6'!F92)</f>
        <v>01 0 01 S3350</v>
      </c>
      <c r="F90" s="59" t="str">
        <f>IF('6'!G92=0,"",'6'!G92)</f>
        <v/>
      </c>
      <c r="G90" s="42">
        <f>'6'!H92</f>
        <v>13.5</v>
      </c>
      <c r="H90" s="42">
        <f>'6'!I92</f>
        <v>6.8000000000000007</v>
      </c>
    </row>
    <row r="91" spans="2:8" ht="31.5">
      <c r="B91" s="41" t="str">
        <f>'6'!B93</f>
        <v>Иные закупки товаров, работ и услуг для обеспечения государственных (муниципальных) нужд</v>
      </c>
      <c r="C91" s="40" t="str">
        <f>IF('6'!D93=0,"",'6'!D93)</f>
        <v>05</v>
      </c>
      <c r="D91" s="58" t="str">
        <f>IF('6'!E93=0,"",'6'!E93)</f>
        <v>03</v>
      </c>
      <c r="E91" s="40" t="str">
        <f>IF('6'!F93=0,"",'6'!F93)</f>
        <v>01 0 01 S3350</v>
      </c>
      <c r="F91" s="59" t="str">
        <f>IF('6'!G93=0,"",'6'!G93)</f>
        <v>240</v>
      </c>
      <c r="G91" s="42">
        <f>'6'!H93</f>
        <v>13.5</v>
      </c>
      <c r="H91" s="42">
        <f>'6'!I93</f>
        <v>6.8000000000000007</v>
      </c>
    </row>
    <row r="92" spans="2:8">
      <c r="B92" s="62" t="str">
        <f>'6'!B94</f>
        <v>Основное мероприятие 1.2 "Благоустройство и содержание кладбищ"</v>
      </c>
      <c r="C92" s="40" t="str">
        <f>IF('6'!D94=0,"",'6'!D94)</f>
        <v>05</v>
      </c>
      <c r="D92" s="58" t="str">
        <f>IF('6'!E94=0,"",'6'!E94)</f>
        <v>03</v>
      </c>
      <c r="E92" s="40" t="str">
        <f>IF('6'!F94=0,"",'6'!F94)</f>
        <v>01 0 02 00000</v>
      </c>
      <c r="F92" s="59" t="str">
        <f>IF('6'!G94=0,"",'6'!G94)</f>
        <v/>
      </c>
      <c r="G92" s="42">
        <f>'6'!H94</f>
        <v>141.6</v>
      </c>
      <c r="H92" s="42">
        <f>'6'!I94</f>
        <v>95</v>
      </c>
    </row>
    <row r="93" spans="2:8">
      <c r="B93" s="47" t="str">
        <f>'6'!B95</f>
        <v>Организация и содержание мест захоронения</v>
      </c>
      <c r="C93" s="40" t="str">
        <f>IF('6'!D95=0,"",'6'!D95)</f>
        <v>05</v>
      </c>
      <c r="D93" s="58" t="str">
        <f>IF('6'!E95=0,"",'6'!E95)</f>
        <v>03</v>
      </c>
      <c r="E93" s="61" t="str">
        <f>IF('6'!F95=0,"",'6'!F95)</f>
        <v>01 0 02 20240</v>
      </c>
      <c r="F93" s="59" t="str">
        <f>IF('6'!G95=0,"",'6'!G95)</f>
        <v/>
      </c>
      <c r="G93" s="42">
        <f>'6'!H95</f>
        <v>141.6</v>
      </c>
      <c r="H93" s="42">
        <f>'6'!I95</f>
        <v>95</v>
      </c>
    </row>
    <row r="94" spans="2:8" ht="31.5">
      <c r="B94" s="47" t="str">
        <f>'6'!B96</f>
        <v>Иные закупки товаров, работ и услуг для обеспечения государственных (муниципальных) нужд</v>
      </c>
      <c r="C94" s="40" t="str">
        <f>IF('6'!D96=0,"",'6'!D96)</f>
        <v>05</v>
      </c>
      <c r="D94" s="58" t="str">
        <f>IF('6'!E96=0,"",'6'!E96)</f>
        <v>03</v>
      </c>
      <c r="E94" s="61" t="str">
        <f>IF('6'!F96=0,"",'6'!F96)</f>
        <v>01 0 02 20240</v>
      </c>
      <c r="F94" s="59" t="str">
        <f>IF('6'!G96=0,"",'6'!G96)</f>
        <v>240</v>
      </c>
      <c r="G94" s="42">
        <f>'6'!H96</f>
        <v>141.6</v>
      </c>
      <c r="H94" s="42">
        <f>'6'!I96</f>
        <v>95</v>
      </c>
    </row>
    <row r="95" spans="2:8">
      <c r="B95" s="41" t="str">
        <f>'6'!B97</f>
        <v>Основное мероприятие 1.3 "Благоустройство территории сельского поселения"</v>
      </c>
      <c r="C95" s="40" t="str">
        <f>IF('6'!D97=0,"",'6'!D97)</f>
        <v>05</v>
      </c>
      <c r="D95" s="40" t="str">
        <f>IF('6'!E97=0,"",'6'!E97)</f>
        <v>03</v>
      </c>
      <c r="E95" s="61" t="str">
        <f>IF('6'!F97=0,"",'6'!F97)</f>
        <v>01 0 03 00000</v>
      </c>
      <c r="F95" s="40" t="str">
        <f>IF('6'!G97=0,"",'6'!G97)</f>
        <v/>
      </c>
      <c r="G95" s="42">
        <f>'6'!H97</f>
        <v>931.2</v>
      </c>
      <c r="H95" s="42">
        <f>'6'!I97</f>
        <v>507.2</v>
      </c>
    </row>
    <row r="96" spans="2:8" ht="31.5">
      <c r="B96" s="44" t="str">
        <f>'6'!B98</f>
        <v>Мероприятия в части содержания контейнерных площадок и мест накопления твердых коммунальных отходов на территории поселения</v>
      </c>
      <c r="C96" s="40" t="str">
        <f>IF('6'!D98=0,"",'6'!D98)</f>
        <v>05</v>
      </c>
      <c r="D96" s="40" t="str">
        <f>IF('6'!E98=0,"",'6'!E98)</f>
        <v>03</v>
      </c>
      <c r="E96" s="57" t="str">
        <f>IF('6'!F98=0,"",'6'!F98)</f>
        <v>01 0 03 20110</v>
      </c>
      <c r="F96" s="40" t="str">
        <f>IF('6'!G98=0,"",'6'!G98)</f>
        <v/>
      </c>
      <c r="G96" s="42">
        <f>'6'!H98</f>
        <v>323.2</v>
      </c>
      <c r="H96" s="42">
        <f>'6'!I98</f>
        <v>323.2</v>
      </c>
    </row>
    <row r="97" spans="2:8" ht="31.5">
      <c r="B97" s="41" t="str">
        <f>'6'!B99</f>
        <v>Иные закупки товаров, работ и услуг для обеспечения государственных (муниципальных) нужд</v>
      </c>
      <c r="C97" s="40" t="str">
        <f>IF('6'!D99=0,"",'6'!D99)</f>
        <v>05</v>
      </c>
      <c r="D97" s="58" t="str">
        <f>IF('6'!E99=0,"",'6'!E99)</f>
        <v>03</v>
      </c>
      <c r="E97" s="40" t="str">
        <f>IF('6'!F99=0,"",'6'!F99)</f>
        <v>01 0 03 20110</v>
      </c>
      <c r="F97" s="59" t="str">
        <f>IF('6'!G99=0,"",'6'!G99)</f>
        <v>240</v>
      </c>
      <c r="G97" s="42">
        <f>'6'!H99</f>
        <v>323.2</v>
      </c>
      <c r="H97" s="42">
        <f>'6'!I99</f>
        <v>323.2</v>
      </c>
    </row>
    <row r="98" spans="2:8">
      <c r="B98" s="64" t="str">
        <f>'6'!B100</f>
        <v>Прочие мероприятия по благоустройству поселений</v>
      </c>
      <c r="C98" s="40" t="str">
        <f>IF('6'!D100=0,"",'6'!D100)</f>
        <v>05</v>
      </c>
      <c r="D98" s="58" t="str">
        <f>IF('6'!E100=0,"",'6'!E100)</f>
        <v>03</v>
      </c>
      <c r="E98" s="40" t="str">
        <f>IF('6'!F100=0,"",'6'!F100)</f>
        <v>01 0 03 20250</v>
      </c>
      <c r="F98" s="40" t="str">
        <f>IF('6'!G100=0,"",'6'!G100)</f>
        <v/>
      </c>
      <c r="G98" s="42">
        <f>'6'!H100</f>
        <v>178</v>
      </c>
      <c r="H98" s="42">
        <f>'6'!I100</f>
        <v>184</v>
      </c>
    </row>
    <row r="99" spans="2:8" ht="31.5">
      <c r="B99" s="41" t="str">
        <f>'6'!B101</f>
        <v>Иные закупки товаров, работ и услуг для обеспечения государственных (муниципальных) нужд</v>
      </c>
      <c r="C99" s="40" t="str">
        <f>IF('6'!D101=0,"",'6'!D101)</f>
        <v>05</v>
      </c>
      <c r="D99" s="58" t="str">
        <f>IF('6'!E101=0,"",'6'!E101)</f>
        <v>03</v>
      </c>
      <c r="E99" s="65" t="str">
        <f>IF('6'!F101=0,"",'6'!F101)</f>
        <v>01 0 03 20250</v>
      </c>
      <c r="F99" s="59" t="str">
        <f>IF('6'!G101=0,"",'6'!G101)</f>
        <v>240</v>
      </c>
      <c r="G99" s="42">
        <f>'6'!H101</f>
        <v>178</v>
      </c>
      <c r="H99" s="42">
        <f>'6'!I101</f>
        <v>184</v>
      </c>
    </row>
    <row r="100" spans="2:8">
      <c r="B100" s="47" t="str">
        <f>'6'!B102</f>
        <v>Софинансирование мероприятий по реализации проекта "Народный бюджет"</v>
      </c>
      <c r="C100" s="40" t="str">
        <f>IF('6'!D102=0,"",'6'!D102)</f>
        <v>05</v>
      </c>
      <c r="D100" s="58" t="str">
        <f>IF('6'!E102=0,"",'6'!E102)</f>
        <v>03</v>
      </c>
      <c r="E100" s="40" t="str">
        <f>IF('6'!F102=0,"",'6'!F102)</f>
        <v>01 0 03 20260</v>
      </c>
      <c r="F100" s="59" t="str">
        <f>IF('6'!G102=0,"",'6'!G102)</f>
        <v/>
      </c>
      <c r="G100" s="42">
        <f>'6'!H102</f>
        <v>129</v>
      </c>
      <c r="H100" s="42">
        <f>'6'!I102</f>
        <v>0</v>
      </c>
    </row>
    <row r="101" spans="2:8" ht="31.5">
      <c r="B101" s="41" t="str">
        <f>'6'!B103</f>
        <v>Иные закупки товаров, работ и услуг для обеспечения государственных (муниципальных) нужд</v>
      </c>
      <c r="C101" s="40" t="str">
        <f>IF('6'!D103=0,"",'6'!D103)</f>
        <v>05</v>
      </c>
      <c r="D101" s="58" t="str">
        <f>IF('6'!E103=0,"",'6'!E103)</f>
        <v>03</v>
      </c>
      <c r="E101" s="40" t="str">
        <f>IF('6'!F103=0,"",'6'!F103)</f>
        <v>01 0 03 20260</v>
      </c>
      <c r="F101" s="40" t="str">
        <f>IF('6'!G103=0,"",'6'!G103)</f>
        <v>240</v>
      </c>
      <c r="G101" s="42">
        <f>'6'!H103</f>
        <v>129</v>
      </c>
      <c r="H101" s="42">
        <f>'6'!I103</f>
        <v>0</v>
      </c>
    </row>
    <row r="102" spans="2:8">
      <c r="B102" s="47" t="str">
        <f>'6'!B104</f>
        <v>Мероприятия по реализации проекта "Народный бюджет"</v>
      </c>
      <c r="C102" s="40" t="str">
        <f>IF('6'!D104=0,"",'6'!D104)</f>
        <v>05</v>
      </c>
      <c r="D102" s="58" t="str">
        <f>IF('6'!E104=0,"",'6'!E104)</f>
        <v>03</v>
      </c>
      <c r="E102" s="66" t="str">
        <f>IF('6'!F104=0,"",'6'!F104)</f>
        <v>01 0 03 72270</v>
      </c>
      <c r="F102" s="40" t="str">
        <f>IF('6'!G104=0,"",'6'!G104)</f>
        <v/>
      </c>
      <c r="G102" s="42">
        <f>'6'!H104</f>
        <v>301</v>
      </c>
      <c r="H102" s="42">
        <f>'6'!I104</f>
        <v>0</v>
      </c>
    </row>
    <row r="103" spans="2:8" ht="31.5">
      <c r="B103" s="64" t="str">
        <f>'6'!B105</f>
        <v>Иные закупки товаров, работ и услуг для обеспечения государственных (муниципальных) нужд</v>
      </c>
      <c r="C103" s="40" t="str">
        <f>IF('6'!D105=0,"",'6'!D105)</f>
        <v>05</v>
      </c>
      <c r="D103" s="58" t="str">
        <f>IF('6'!E105=0,"",'6'!E105)</f>
        <v>03</v>
      </c>
      <c r="E103" s="40" t="str">
        <f>IF('6'!F105=0,"",'6'!F105)</f>
        <v>01 0 03 72270</v>
      </c>
      <c r="F103" s="59" t="str">
        <f>IF('6'!G105=0,"",'6'!G105)</f>
        <v>240</v>
      </c>
      <c r="G103" s="42">
        <f>'6'!H105</f>
        <v>301</v>
      </c>
      <c r="H103" s="42">
        <f>'6'!I105</f>
        <v>0</v>
      </c>
    </row>
    <row r="104" spans="2:8">
      <c r="B104" s="37" t="str">
        <f>'6'!B106</f>
        <v>ОБРАЗОВАНИЕ</v>
      </c>
      <c r="C104" s="40" t="str">
        <f>IF('6'!D106=0,"",'6'!D106)</f>
        <v>07</v>
      </c>
      <c r="D104" s="58" t="str">
        <f>IF('6'!E106=0,"",'6'!E106)</f>
        <v/>
      </c>
      <c r="E104" s="40" t="str">
        <f>IF('6'!F106=0,"",'6'!F106)</f>
        <v/>
      </c>
      <c r="F104" s="59" t="str">
        <f>IF('6'!G106=0,"",'6'!G106)</f>
        <v/>
      </c>
      <c r="G104" s="42">
        <f>'6'!H106</f>
        <v>0</v>
      </c>
      <c r="H104" s="42">
        <f>'6'!I106</f>
        <v>5</v>
      </c>
    </row>
    <row r="105" spans="2:8">
      <c r="B105" s="47" t="str">
        <f>'6'!B107</f>
        <v>Молодежная политика</v>
      </c>
      <c r="C105" s="40" t="str">
        <f>IF('6'!D107=0,"",'6'!D107)</f>
        <v>07</v>
      </c>
      <c r="D105" s="58" t="str">
        <f>IF('6'!E107=0,"",'6'!E107)</f>
        <v>07</v>
      </c>
      <c r="E105" s="40" t="str">
        <f>IF('6'!F107=0,"",'6'!F107)</f>
        <v/>
      </c>
      <c r="F105" s="59" t="str">
        <f>IF('6'!G107=0,"",'6'!G107)</f>
        <v/>
      </c>
      <c r="G105" s="42">
        <f>'6'!H107</f>
        <v>0</v>
      </c>
      <c r="H105" s="50">
        <f>'6'!I107</f>
        <v>5</v>
      </c>
    </row>
    <row r="106" spans="2:8" ht="31.5">
      <c r="B106" s="64" t="str">
        <f>'6'!B108</f>
        <v>Муниципальная программа "Развитие территории сельского поселения Анхимовское на 2021-2025 годы"</v>
      </c>
      <c r="C106" s="40" t="str">
        <f>IF('6'!D108=0,"",'6'!D108)</f>
        <v>07</v>
      </c>
      <c r="D106" s="58" t="str">
        <f>IF('6'!E108=0,"",'6'!E108)</f>
        <v>07</v>
      </c>
      <c r="E106" s="40" t="str">
        <f>IF('6'!F108=0,"",'6'!F108)</f>
        <v>01 0 00 00000</v>
      </c>
      <c r="F106" s="59" t="str">
        <f>IF('6'!G108=0,"",'6'!G108)</f>
        <v/>
      </c>
      <c r="G106" s="42">
        <f>'6'!H108</f>
        <v>0</v>
      </c>
      <c r="H106" s="42">
        <f>'6'!I108</f>
        <v>5</v>
      </c>
    </row>
    <row r="107" spans="2:8" ht="31.5">
      <c r="B107" s="47" t="str">
        <f>'6'!B109</f>
        <v>Основное мероприятие 1.4 "Организация и проведение мероприятий по направлениям молодежной политики"</v>
      </c>
      <c r="C107" s="40" t="str">
        <f>IF('6'!D109=0,"",'6'!D109)</f>
        <v>07</v>
      </c>
      <c r="D107" s="58" t="str">
        <f>IF('6'!E109=0,"",'6'!E109)</f>
        <v>07</v>
      </c>
      <c r="E107" s="40" t="str">
        <f>IF('6'!F109=0,"",'6'!F109)</f>
        <v>01 0 04 00000</v>
      </c>
      <c r="F107" s="59" t="str">
        <f>IF('6'!G109=0,"",'6'!G109)</f>
        <v/>
      </c>
      <c r="G107" s="42">
        <f>'6'!H109</f>
        <v>0</v>
      </c>
      <c r="H107" s="42">
        <f>'6'!I109</f>
        <v>5</v>
      </c>
    </row>
    <row r="108" spans="2:8">
      <c r="B108" s="47" t="str">
        <f>'6'!B110</f>
        <v>Проведение мероприятий для детей и молодежи</v>
      </c>
      <c r="C108" s="40" t="str">
        <f>IF('6'!D110=0,"",'6'!D110)</f>
        <v>07</v>
      </c>
      <c r="D108" s="58" t="str">
        <f>IF('6'!E110=0,"",'6'!E110)</f>
        <v>07</v>
      </c>
      <c r="E108" s="40" t="str">
        <f>IF('6'!F110=0,"",'6'!F110)</f>
        <v>01 0 04 20590</v>
      </c>
      <c r="F108" s="59" t="str">
        <f>IF('6'!G110=0,"",'6'!G110)</f>
        <v/>
      </c>
      <c r="G108" s="42">
        <f>'6'!H110</f>
        <v>0</v>
      </c>
      <c r="H108" s="42">
        <f>'6'!I110</f>
        <v>5</v>
      </c>
    </row>
    <row r="109" spans="2:8" ht="31.5">
      <c r="B109" s="41" t="str">
        <f>'6'!B111</f>
        <v>Иные закупки товаров, работ и услуг для обеспечения государственных (муниципальных) нужд</v>
      </c>
      <c r="C109" s="40" t="str">
        <f>IF('6'!D111=0,"",'6'!D111)</f>
        <v>07</v>
      </c>
      <c r="D109" s="58" t="str">
        <f>IF('6'!E111=0,"",'6'!E111)</f>
        <v>07</v>
      </c>
      <c r="E109" s="40" t="str">
        <f>IF('6'!F111=0,"",'6'!F111)</f>
        <v>01 0 04 20590</v>
      </c>
      <c r="F109" s="59" t="str">
        <f>IF('6'!G111=0,"",'6'!G111)</f>
        <v>240</v>
      </c>
      <c r="G109" s="42">
        <f>'6'!H111</f>
        <v>0</v>
      </c>
      <c r="H109" s="42">
        <f>'6'!I111</f>
        <v>5</v>
      </c>
    </row>
    <row r="110" spans="2:8">
      <c r="B110" s="60" t="str">
        <f>'6'!B112</f>
        <v>КУЛЬТУРА, КИНЕМАТОГРАФИЯ</v>
      </c>
      <c r="C110" s="40" t="str">
        <f>IF('6'!D112=0,"",'6'!D112)</f>
        <v>08</v>
      </c>
      <c r="D110" s="58" t="str">
        <f>IF('6'!E112=0,"",'6'!E112)</f>
        <v/>
      </c>
      <c r="E110" s="40" t="str">
        <f>IF('6'!F112=0,"",'6'!F112)</f>
        <v/>
      </c>
      <c r="F110" s="59" t="str">
        <f>IF('6'!G112=0,"",'6'!G112)</f>
        <v/>
      </c>
      <c r="G110" s="42">
        <f>'6'!H112</f>
        <v>1313.2</v>
      </c>
      <c r="H110" s="42">
        <f>'6'!I112</f>
        <v>1313.2</v>
      </c>
    </row>
    <row r="111" spans="2:8">
      <c r="B111" s="41" t="str">
        <f>'6'!B113</f>
        <v>Культура</v>
      </c>
      <c r="C111" s="40" t="str">
        <f>IF('6'!D113=0,"",'6'!D113)</f>
        <v>08</v>
      </c>
      <c r="D111" s="40" t="str">
        <f>IF('6'!E113=0,"",'6'!E113)</f>
        <v>01</v>
      </c>
      <c r="E111" s="61" t="str">
        <f>IF('6'!F113=0,"",'6'!F113)</f>
        <v/>
      </c>
      <c r="F111" s="40" t="str">
        <f>IF('6'!G113=0,"",'6'!G113)</f>
        <v/>
      </c>
      <c r="G111" s="42">
        <f>'6'!H113</f>
        <v>1313.2</v>
      </c>
      <c r="H111" s="42">
        <f>'6'!I113</f>
        <v>1313.2</v>
      </c>
    </row>
    <row r="112" spans="2:8">
      <c r="B112" s="41" t="str">
        <f>'6'!B114</f>
        <v>Иные межбюджетные трансферты</v>
      </c>
      <c r="C112" s="40" t="str">
        <f>IF('6'!D114=0,"",'6'!D114)</f>
        <v>08</v>
      </c>
      <c r="D112" s="40" t="str">
        <f>IF('6'!E114=0,"",'6'!E114)</f>
        <v>01</v>
      </c>
      <c r="E112" s="61" t="str">
        <f>IF('6'!F114=0,"",'6'!F114)</f>
        <v>76 0 00 00000</v>
      </c>
      <c r="F112" s="40" t="str">
        <f>IF('6'!G114=0,"",'6'!G114)</f>
        <v/>
      </c>
      <c r="G112" s="42">
        <f>'6'!H114</f>
        <v>1313.2</v>
      </c>
      <c r="H112" s="42">
        <f>'6'!I114</f>
        <v>1313.2</v>
      </c>
    </row>
    <row r="113" spans="2:8">
      <c r="B113" s="43" t="str">
        <f>'6'!B115</f>
        <v>Иные межбюджетные трансферты на осуществление полномочий в сфере культуры</v>
      </c>
      <c r="C113" s="40" t="str">
        <f>IF('6'!D115=0,"",'6'!D115)</f>
        <v>08</v>
      </c>
      <c r="D113" s="40" t="str">
        <f>IF('6'!E115=0,"",'6'!E115)</f>
        <v>01</v>
      </c>
      <c r="E113" s="61" t="str">
        <f>IF('6'!F115=0,"",'6'!F115)</f>
        <v>76 4 00 00000</v>
      </c>
      <c r="F113" s="40" t="str">
        <f>IF('6'!G115=0,"",'6'!G115)</f>
        <v/>
      </c>
      <c r="G113" s="42">
        <f>'6'!H115</f>
        <v>1313.2</v>
      </c>
      <c r="H113" s="42">
        <f>'6'!I115</f>
        <v>1313.2</v>
      </c>
    </row>
    <row r="114" spans="2:8" ht="31.5">
      <c r="B114" s="41" t="str">
        <f>'6'!B116</f>
        <v>Иные межбюджетные трансферты, перечисляемые в бюджет муниципального района в соответствии с заключенными Соглашениями</v>
      </c>
      <c r="C114" s="40" t="str">
        <f>IF('6'!D116=0,"",'6'!D116)</f>
        <v>08</v>
      </c>
      <c r="D114" s="40" t="str">
        <f>IF('6'!E116=0,"",'6'!E116)</f>
        <v>01</v>
      </c>
      <c r="E114" s="61" t="str">
        <f>IF('6'!F116=0,"",'6'!F116)</f>
        <v>76 4 00 64010</v>
      </c>
      <c r="F114" s="40" t="str">
        <f>IF('6'!G116=0,"",'6'!G116)</f>
        <v/>
      </c>
      <c r="G114" s="42">
        <f>'6'!H116</f>
        <v>1313.2</v>
      </c>
      <c r="H114" s="42">
        <f>'6'!I116</f>
        <v>1313.2</v>
      </c>
    </row>
    <row r="115" spans="2:8">
      <c r="B115" s="41" t="str">
        <f>'6'!B117</f>
        <v>Иные межбюджетные трансферты</v>
      </c>
      <c r="C115" s="40" t="str">
        <f>IF('6'!D117=0,"",'6'!D117)</f>
        <v>08</v>
      </c>
      <c r="D115" s="40" t="str">
        <f>IF('6'!E117=0,"",'6'!E117)</f>
        <v>01</v>
      </c>
      <c r="E115" s="61" t="str">
        <f>IF('6'!F117=0,"",'6'!F117)</f>
        <v>76 4 00 64010</v>
      </c>
      <c r="F115" s="40" t="str">
        <f>IF('6'!G117=0,"",'6'!G117)</f>
        <v>540</v>
      </c>
      <c r="G115" s="42">
        <f>'6'!H117</f>
        <v>1313.2</v>
      </c>
      <c r="H115" s="50">
        <f>'6'!I117</f>
        <v>1313.2</v>
      </c>
    </row>
    <row r="116" spans="2:8" hidden="1">
      <c r="B116" s="41" t="str">
        <f>'6'!B118</f>
        <v>Другие вопросы в области культуры, кинематографии</v>
      </c>
      <c r="C116" s="40" t="str">
        <f>IF('6'!D118=0,"",'6'!D118)</f>
        <v>08</v>
      </c>
      <c r="D116" s="40" t="str">
        <f>IF('6'!E118=0,"",'6'!E118)</f>
        <v>04</v>
      </c>
      <c r="E116" s="61" t="str">
        <f>IF('6'!F118=0,"",'6'!F118)</f>
        <v/>
      </c>
      <c r="F116" s="40" t="str">
        <f>IF('6'!G118=0,"",'6'!G118)</f>
        <v/>
      </c>
      <c r="G116" s="42">
        <f>'6'!H118</f>
        <v>0</v>
      </c>
      <c r="H116" s="42">
        <f>'6'!I118</f>
        <v>0</v>
      </c>
    </row>
    <row r="117" spans="2:8" hidden="1">
      <c r="B117" s="41" t="str">
        <f>'6'!B119</f>
        <v>Мероприятия в сфере культуры</v>
      </c>
      <c r="C117" s="40" t="str">
        <f>IF('6'!D119=0,"",'6'!D119)</f>
        <v>08</v>
      </c>
      <c r="D117" s="40" t="str">
        <f>IF('6'!E119=0,"",'6'!E119)</f>
        <v>04</v>
      </c>
      <c r="E117" s="40" t="str">
        <f>IF('6'!F119=0,"",'6'!F119)</f>
        <v>68 0 00 00000</v>
      </c>
      <c r="F117" s="40" t="str">
        <f>IF('6'!G119=0,"",'6'!G119)</f>
        <v/>
      </c>
      <c r="G117" s="42">
        <f>'6'!H119</f>
        <v>0</v>
      </c>
      <c r="H117" s="42">
        <f>'6'!I119</f>
        <v>0</v>
      </c>
    </row>
    <row r="118" spans="2:8" hidden="1">
      <c r="B118" s="41" t="str">
        <f>'6'!B120</f>
        <v>Софинансирование мероприятий по реализации проекта "Народный бюджет"</v>
      </c>
      <c r="C118" s="40" t="str">
        <f>IF('6'!D120=0,"",'6'!D120)</f>
        <v>08</v>
      </c>
      <c r="D118" s="40" t="str">
        <f>IF('6'!E120=0,"",'6'!E120)</f>
        <v>04</v>
      </c>
      <c r="E118" s="40" t="str">
        <f>IF('6'!F120=0,"",'6'!F120)</f>
        <v>68 0 00 20260</v>
      </c>
      <c r="F118" s="40" t="str">
        <f>IF('6'!G120=0,"",'6'!G120)</f>
        <v/>
      </c>
      <c r="G118" s="42">
        <f>'6'!H120</f>
        <v>0</v>
      </c>
      <c r="H118" s="42">
        <f>'6'!I120</f>
        <v>0</v>
      </c>
    </row>
    <row r="119" spans="2:8" ht="31.5" hidden="1">
      <c r="B119" s="41" t="str">
        <f>'6'!B121</f>
        <v>Иные закупки товаров, работ и услуг для обеспечения государственных (муниципальных) нужд</v>
      </c>
      <c r="C119" s="40" t="str">
        <f>IF('6'!D121=0,"",'6'!D121)</f>
        <v>08</v>
      </c>
      <c r="D119" s="40" t="str">
        <f>IF('6'!E121=0,"",'6'!E121)</f>
        <v>04</v>
      </c>
      <c r="E119" s="40" t="str">
        <f>IF('6'!F121=0,"",'6'!F121)</f>
        <v>68 0 00 20260</v>
      </c>
      <c r="F119" s="40" t="str">
        <f>IF('6'!G121=0,"",'6'!G121)</f>
        <v>240</v>
      </c>
      <c r="G119" s="42">
        <f>'6'!H121</f>
        <v>0</v>
      </c>
      <c r="H119" s="42">
        <f>'6'!I121</f>
        <v>0</v>
      </c>
    </row>
    <row r="120" spans="2:8" hidden="1">
      <c r="B120" s="41" t="str">
        <f>'6'!B122</f>
        <v>Мероприятия по реализации проекта "Народный бюджет"</v>
      </c>
      <c r="C120" s="40" t="str">
        <f>IF('6'!D122=0,"",'6'!D122)</f>
        <v>08</v>
      </c>
      <c r="D120" s="40" t="str">
        <f>IF('6'!E122=0,"",'6'!E122)</f>
        <v>04</v>
      </c>
      <c r="E120" s="40" t="str">
        <f>IF('6'!F122=0,"",'6'!F122)</f>
        <v>68 0 00 72270</v>
      </c>
      <c r="F120" s="40" t="str">
        <f>IF('6'!G122=0,"",'6'!G122)</f>
        <v/>
      </c>
      <c r="G120" s="42">
        <f>'6'!H122</f>
        <v>0</v>
      </c>
      <c r="H120" s="42">
        <f>'6'!I122</f>
        <v>0</v>
      </c>
    </row>
    <row r="121" spans="2:8" ht="31.5" hidden="1">
      <c r="B121" s="41" t="str">
        <f>'6'!B123</f>
        <v>Иные закупки товаров, работ и услуг для обеспечения государственных (муниципальных) нужд</v>
      </c>
      <c r="C121" s="40" t="str">
        <f>IF('6'!D123=0,"",'6'!D123)</f>
        <v>08</v>
      </c>
      <c r="D121" s="40" t="str">
        <f>IF('6'!E123=0,"",'6'!E123)</f>
        <v>04</v>
      </c>
      <c r="E121" s="40" t="str">
        <f>IF('6'!F123=0,"",'6'!F123)</f>
        <v>68 0 00 72270</v>
      </c>
      <c r="F121" s="40" t="str">
        <f>IF('6'!G123=0,"",'6'!G123)</f>
        <v>240</v>
      </c>
      <c r="G121" s="42">
        <f>'6'!H123</f>
        <v>0</v>
      </c>
      <c r="H121" s="42">
        <f>'6'!I123</f>
        <v>0</v>
      </c>
    </row>
    <row r="122" spans="2:8">
      <c r="B122" s="37" t="str">
        <f>'6'!B124</f>
        <v>СОЦИАЛЬНАЯ ПОЛИТИКА</v>
      </c>
      <c r="C122" s="40" t="str">
        <f>IF('6'!D124=0,"",'6'!D124)</f>
        <v>10</v>
      </c>
      <c r="D122" s="40" t="str">
        <f>IF('6'!E124=0,"",'6'!E124)</f>
        <v/>
      </c>
      <c r="E122" s="40" t="str">
        <f>IF('6'!F124=0,"",'6'!F124)</f>
        <v/>
      </c>
      <c r="F122" s="40" t="str">
        <f>IF('6'!G124=0,"",'6'!G124)</f>
        <v/>
      </c>
      <c r="G122" s="42">
        <f>'6'!H124</f>
        <v>332.7</v>
      </c>
      <c r="H122" s="42">
        <f>'6'!I124</f>
        <v>332.7</v>
      </c>
    </row>
    <row r="123" spans="2:8">
      <c r="B123" s="41" t="str">
        <f>'6'!B125</f>
        <v>Пенсионное обеспечение</v>
      </c>
      <c r="C123" s="40" t="str">
        <f>IF('6'!D125=0,"",'6'!D125)</f>
        <v>10</v>
      </c>
      <c r="D123" s="40" t="str">
        <f>IF('6'!E125=0,"",'6'!E125)</f>
        <v>01</v>
      </c>
      <c r="E123" s="40" t="str">
        <f>IF('6'!F125=0,"",'6'!F125)</f>
        <v/>
      </c>
      <c r="F123" s="40" t="str">
        <f>IF('6'!G125=0,"",'6'!G125)</f>
        <v/>
      </c>
      <c r="G123" s="42">
        <f>'6'!H125</f>
        <v>332.7</v>
      </c>
      <c r="H123" s="42">
        <f>'6'!I125</f>
        <v>332.7</v>
      </c>
    </row>
    <row r="124" spans="2:8">
      <c r="B124" s="41" t="str">
        <f>'6'!B126</f>
        <v>Мероприятия в сфере социальной политики</v>
      </c>
      <c r="C124" s="40" t="str">
        <f>IF('6'!D126=0,"",'6'!D126)</f>
        <v>10</v>
      </c>
      <c r="D124" s="40" t="str">
        <f>IF('6'!E126=0,"",'6'!E126)</f>
        <v>01</v>
      </c>
      <c r="E124" s="40" t="str">
        <f>IF('6'!F126=0,"",'6'!F126)</f>
        <v>83 0 00 00000</v>
      </c>
      <c r="F124" s="40" t="str">
        <f>IF('6'!G126=0,"",'6'!G126)</f>
        <v/>
      </c>
      <c r="G124" s="52">
        <f>'6'!H126</f>
        <v>332.7</v>
      </c>
      <c r="H124" s="52">
        <f>'6'!I126</f>
        <v>332.7</v>
      </c>
    </row>
    <row r="125" spans="2:8">
      <c r="B125" s="41" t="str">
        <f>'6'!B127</f>
        <v>Пенсионное обеспечение за выслугу лет</v>
      </c>
      <c r="C125" s="40" t="str">
        <f>IF('6'!D127=0,"",'6'!D127)</f>
        <v>10</v>
      </c>
      <c r="D125" s="40" t="str">
        <f>IF('6'!E127=0,"",'6'!E127)</f>
        <v>01</v>
      </c>
      <c r="E125" s="40" t="str">
        <f>IF('6'!F127=0,"",'6'!F127)</f>
        <v>83 0 00 83010</v>
      </c>
      <c r="F125" s="40" t="str">
        <f>IF('6'!G127=0,"",'6'!G127)</f>
        <v/>
      </c>
      <c r="G125" s="42">
        <f>'6'!H127</f>
        <v>332.7</v>
      </c>
      <c r="H125" s="42">
        <f>'6'!I127</f>
        <v>332.7</v>
      </c>
    </row>
    <row r="126" spans="2:8">
      <c r="B126" s="41" t="str">
        <f>'6'!B128</f>
        <v>Публичные нормативные социальные выплаты гражданам</v>
      </c>
      <c r="C126" s="40" t="str">
        <f>IF('6'!D128=0,"",'6'!D128)</f>
        <v>10</v>
      </c>
      <c r="D126" s="40" t="str">
        <f>IF('6'!E128=0,"",'6'!E128)</f>
        <v>01</v>
      </c>
      <c r="E126" s="40" t="str">
        <f>IF('6'!F128=0,"",'6'!F128)</f>
        <v>83 0 00 83010</v>
      </c>
      <c r="F126" s="40" t="str">
        <f>IF('6'!G128=0,"",'6'!G128)</f>
        <v>310</v>
      </c>
      <c r="G126" s="42">
        <f>'6'!H128</f>
        <v>332.7</v>
      </c>
      <c r="H126" s="42">
        <f>'6'!I128</f>
        <v>332.7</v>
      </c>
    </row>
    <row r="127" spans="2:8">
      <c r="B127" s="37" t="str">
        <f>'6'!B129</f>
        <v>ФИЗИЧЕСКАЯ КУЛЬТУРА И СПОРТ</v>
      </c>
      <c r="C127" s="40" t="str">
        <f>IF('6'!D129=0,"",'6'!D129)</f>
        <v>11</v>
      </c>
      <c r="D127" s="40" t="str">
        <f>IF('6'!E129=0,"",'6'!E129)</f>
        <v/>
      </c>
      <c r="E127" s="40" t="str">
        <f>IF('6'!F129=0,"",'6'!F129)</f>
        <v/>
      </c>
      <c r="F127" s="40" t="str">
        <f>IF('6'!G129=0,"",'6'!G129)</f>
        <v/>
      </c>
      <c r="G127" s="42">
        <f>'6'!H129</f>
        <v>30</v>
      </c>
      <c r="H127" s="42">
        <f>'6'!I129</f>
        <v>30</v>
      </c>
    </row>
    <row r="128" spans="2:8">
      <c r="B128" s="41" t="str">
        <f>'6'!B130</f>
        <v>Физическая культура</v>
      </c>
      <c r="C128" s="40" t="str">
        <f>IF('6'!D130=0,"",'6'!D130)</f>
        <v>11</v>
      </c>
      <c r="D128" s="40" t="str">
        <f>IF('6'!E130=0,"",'6'!E130)</f>
        <v>01</v>
      </c>
      <c r="E128" s="40" t="str">
        <f>IF('6'!F130=0,"",'6'!F130)</f>
        <v/>
      </c>
      <c r="F128" s="40" t="str">
        <f>IF('6'!G130=0,"",'6'!G130)</f>
        <v/>
      </c>
      <c r="G128" s="42">
        <f>'6'!H130</f>
        <v>30</v>
      </c>
      <c r="H128" s="42">
        <f>'6'!I130</f>
        <v>30</v>
      </c>
    </row>
    <row r="129" spans="2:8" ht="31.5">
      <c r="B129" s="41" t="str">
        <f>'6'!B131</f>
        <v>Муниципальная программа "Развитие территории сельского поселения Анхимовское на 2021-2025 годы"</v>
      </c>
      <c r="C129" s="40" t="str">
        <f>IF('6'!D131=0,"",'6'!D131)</f>
        <v>11</v>
      </c>
      <c r="D129" s="40" t="str">
        <f>IF('6'!E131=0,"",'6'!E131)</f>
        <v>01</v>
      </c>
      <c r="E129" s="40" t="str">
        <f>IF('6'!F131=0,"",'6'!F131)</f>
        <v>01 0 00 00000</v>
      </c>
      <c r="F129" s="40" t="str">
        <f>IF('6'!G131=0,"",'6'!G131)</f>
        <v/>
      </c>
      <c r="G129" s="42">
        <f>'6'!H131</f>
        <v>30</v>
      </c>
      <c r="H129" s="42">
        <f>'6'!I131</f>
        <v>30</v>
      </c>
    </row>
    <row r="130" spans="2:8" ht="31.5">
      <c r="B130" s="41" t="str">
        <f>'6'!B132</f>
        <v>Основное мероприятие 1.5 "Организация и проведение мероприятий в сфере физической культуры и спорта"</v>
      </c>
      <c r="C130" s="40" t="str">
        <f>IF('6'!D132=0,"",'6'!D132)</f>
        <v>11</v>
      </c>
      <c r="D130" s="40" t="str">
        <f>IF('6'!E132=0,"",'6'!E132)</f>
        <v>01</v>
      </c>
      <c r="E130" s="40" t="str">
        <f>IF('6'!F132=0,"",'6'!F132)</f>
        <v>01 0 05 00000</v>
      </c>
      <c r="F130" s="40" t="str">
        <f>IF('6'!G132=0,"",'6'!G132)</f>
        <v/>
      </c>
      <c r="G130" s="42">
        <f>'6'!H132</f>
        <v>30</v>
      </c>
      <c r="H130" s="42">
        <f>'6'!I132</f>
        <v>30</v>
      </c>
    </row>
    <row r="131" spans="2:8">
      <c r="B131" s="68" t="str">
        <f>'6'!B133</f>
        <v>Мероприятия в области спорта и физической культуры</v>
      </c>
      <c r="C131" s="57" t="str">
        <f>IF('6'!D133=0,"",'6'!D133)</f>
        <v>11</v>
      </c>
      <c r="D131" s="57" t="str">
        <f>IF('6'!E133=0,"",'6'!E133)</f>
        <v>01</v>
      </c>
      <c r="E131" s="40" t="str">
        <f>IF('6'!F133=0,"",'6'!F133)</f>
        <v>01 0 05 02590</v>
      </c>
      <c r="F131" s="57" t="str">
        <f>IF('6'!G133=0,"",'6'!G133)</f>
        <v/>
      </c>
      <c r="G131" s="69">
        <f>'6'!H133</f>
        <v>30</v>
      </c>
      <c r="H131" s="69">
        <f>'6'!I133</f>
        <v>30</v>
      </c>
    </row>
    <row r="132" spans="2:8" ht="31.5">
      <c r="B132" s="68" t="str">
        <f>'6'!B134</f>
        <v>Иные закупки товаров, работ и услуг для обеспечения государственных (муниципальных) нужд</v>
      </c>
      <c r="C132" s="57" t="str">
        <f>IF('6'!D134=0,"",'6'!D134)</f>
        <v>11</v>
      </c>
      <c r="D132" s="57" t="str">
        <f>IF('6'!E134=0,"",'6'!E134)</f>
        <v>01</v>
      </c>
      <c r="E132" s="40" t="str">
        <f>IF('6'!F134=0,"",'6'!F134)</f>
        <v>01 0 05 02590</v>
      </c>
      <c r="F132" s="57" t="str">
        <f>IF('6'!G134=0,"",'6'!G134)</f>
        <v>240</v>
      </c>
      <c r="G132" s="69">
        <f>'6'!H134</f>
        <v>30</v>
      </c>
      <c r="H132" s="50">
        <f>'6'!I134</f>
        <v>30</v>
      </c>
    </row>
    <row r="133" spans="2:8">
      <c r="B133" s="63" t="str">
        <f>'6'!B135</f>
        <v>Итого расходов</v>
      </c>
      <c r="C133" s="70" t="str">
        <f>IF('6'!D135=0,"",'6'!D135)</f>
        <v/>
      </c>
      <c r="D133" s="70" t="str">
        <f>IF('6'!E135=0,"",'6'!E135)</f>
        <v/>
      </c>
      <c r="E133" s="70" t="str">
        <f>IF('6'!F135=0,"",'6'!F135)</f>
        <v/>
      </c>
      <c r="F133" s="70" t="str">
        <f>IF('6'!G135=0,"",'6'!G135)</f>
        <v/>
      </c>
      <c r="G133" s="71">
        <f>'6'!H135</f>
        <v>8778.7000000000007</v>
      </c>
      <c r="H133" s="71">
        <f>'6'!I135</f>
        <v>7252.9000000000005</v>
      </c>
    </row>
    <row r="134" spans="2:8">
      <c r="B134" s="64" t="str">
        <f>'6'!B136</f>
        <v>условно утверждаемые расходы</v>
      </c>
      <c r="C134" s="74" t="str">
        <f>IF('6'!D136=0,"",'6'!D136)</f>
        <v/>
      </c>
      <c r="D134" s="74" t="str">
        <f>IF('6'!E136=0,"",'6'!E136)</f>
        <v/>
      </c>
      <c r="E134" s="73" t="str">
        <f>IF('6'!F136=0,"",'6'!F136)</f>
        <v/>
      </c>
      <c r="F134" s="74" t="str">
        <f>IF('6'!G136=0,"",'6'!G136)</f>
        <v/>
      </c>
      <c r="G134" s="75"/>
      <c r="H134" s="72">
        <f>'6'!I136</f>
        <v>167.5</v>
      </c>
    </row>
    <row r="135" spans="2:8">
      <c r="B135" s="63" t="str">
        <f>'6'!B137</f>
        <v>Всего расходов</v>
      </c>
      <c r="C135" s="56" t="str">
        <f>IF('6'!D137=0,"",'6'!D137)</f>
        <v/>
      </c>
      <c r="D135" s="56" t="str">
        <f>IF('6'!E137=0,"",'6'!E137)</f>
        <v/>
      </c>
      <c r="E135" s="38" t="str">
        <f>IF('6'!F137=0,"",'6'!F137)</f>
        <v/>
      </c>
      <c r="F135" s="56" t="str">
        <f>IF('6'!G137=0,"",'6'!G137)</f>
        <v/>
      </c>
      <c r="G135" s="71">
        <f>'6'!H137</f>
        <v>8778.7000000000007</v>
      </c>
      <c r="H135" s="71">
        <f>'6'!I137</f>
        <v>7420.4000000000005</v>
      </c>
    </row>
    <row r="136" spans="2:8">
      <c r="G136" s="85"/>
      <c r="H136" s="85"/>
    </row>
  </sheetData>
  <autoFilter ref="A20:H135">
    <filterColumn colId="6"/>
  </autoFilter>
  <mergeCells count="5">
    <mergeCell ref="B18:B19"/>
    <mergeCell ref="C18:C19"/>
    <mergeCell ref="D18:D19"/>
    <mergeCell ref="E18:E19"/>
    <mergeCell ref="F18:F19"/>
  </mergeCells>
  <conditionalFormatting sqref="B1:B1048576">
    <cfRule type="containsText" dxfId="13" priority="1" operator="containsText" text="Основное мероприятие">
      <formula>NOT(ISERROR(SEARCH("Основное мероприятие",B1)))</formula>
    </cfRule>
    <cfRule type="containsText" dxfId="12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39370078740157483" bottom="0.39370078740157483" header="0.31496062992125984" footer="0.31496062992125984"/>
  <pageSetup paperSize="9" scale="61" fitToHeight="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131"/>
  <sheetViews>
    <sheetView view="pageBreakPreview" topLeftCell="B1" zoomScale="90" zoomScaleNormal="90" zoomScaleSheetLayoutView="90" workbookViewId="0">
      <selection activeCell="G23" sqref="G23"/>
    </sheetView>
  </sheetViews>
  <sheetFormatPr defaultRowHeight="15.75"/>
  <cols>
    <col min="1" max="1" width="28.7109375" style="92" hidden="1" customWidth="1"/>
    <col min="2" max="2" width="93.7109375" style="92" customWidth="1"/>
    <col min="3" max="4" width="7.28515625" style="92" customWidth="1"/>
    <col min="5" max="5" width="14.42578125" style="92" bestFit="1" customWidth="1"/>
    <col min="6" max="6" width="7.28515625" style="92" bestFit="1" customWidth="1"/>
    <col min="7" max="7" width="11.28515625" style="92" customWidth="1"/>
    <col min="8" max="16384" width="9.140625" style="92"/>
  </cols>
  <sheetData>
    <row r="1" spans="2:7">
      <c r="G1" s="93" t="s">
        <v>99</v>
      </c>
    </row>
    <row r="2" spans="2:7">
      <c r="G2" s="93" t="str">
        <f>'1'!F2</f>
        <v>к решению Совета сельского поселения Анхимовское</v>
      </c>
    </row>
    <row r="3" spans="2:7">
      <c r="G3" s="93" t="str">
        <f>'1'!F3</f>
        <v>от 00.08.2024 года № 00</v>
      </c>
    </row>
    <row r="5" spans="2:7">
      <c r="G5" s="93" t="s">
        <v>99</v>
      </c>
    </row>
    <row r="6" spans="2:7">
      <c r="G6" s="93" t="str">
        <f>'1'!F6</f>
        <v>к решению Совета сельского поселения</v>
      </c>
    </row>
    <row r="7" spans="2:7">
      <c r="G7" s="93" t="str">
        <f>'1'!F7</f>
        <v>Анхимовское от 20.12.2023 года № 62</v>
      </c>
    </row>
    <row r="8" spans="2:7">
      <c r="G8" s="93" t="str">
        <f>'1'!F8</f>
        <v xml:space="preserve"> "О бюджете сельского поселения Анхимовское</v>
      </c>
    </row>
    <row r="9" spans="2:7">
      <c r="G9" s="93" t="str">
        <f>'1'!F9</f>
        <v>на 2024 год и плановый период 2025 и 2026 годов"</v>
      </c>
    </row>
    <row r="11" spans="2:7">
      <c r="B11" s="94" t="s">
        <v>34</v>
      </c>
      <c r="C11" s="94"/>
      <c r="D11" s="95"/>
      <c r="E11" s="95"/>
      <c r="F11" s="95"/>
      <c r="G11" s="95"/>
    </row>
    <row r="12" spans="2:7">
      <c r="B12" s="94" t="s">
        <v>72</v>
      </c>
      <c r="C12" s="94"/>
      <c r="D12" s="95"/>
      <c r="E12" s="95"/>
      <c r="F12" s="95"/>
      <c r="G12" s="95"/>
    </row>
    <row r="13" spans="2:7">
      <c r="B13" s="94" t="s">
        <v>73</v>
      </c>
      <c r="C13" s="94"/>
      <c r="D13" s="95"/>
      <c r="E13" s="95"/>
      <c r="F13" s="95"/>
      <c r="G13" s="95"/>
    </row>
    <row r="14" spans="2:7">
      <c r="B14" s="94" t="s">
        <v>104</v>
      </c>
      <c r="C14" s="94"/>
      <c r="D14" s="95"/>
      <c r="E14" s="95"/>
      <c r="F14" s="95"/>
      <c r="G14" s="95"/>
    </row>
    <row r="15" spans="2:7">
      <c r="B15" s="94" t="str">
        <f>справочник!A13</f>
        <v>НА ПЛАНОВЫЙ ПЕРИОД 2026 ГОДА</v>
      </c>
      <c r="C15" s="94"/>
      <c r="D15" s="95"/>
      <c r="E15" s="95"/>
      <c r="F15" s="95"/>
      <c r="G15" s="95"/>
    </row>
    <row r="16" spans="2:7">
      <c r="B16" s="94"/>
      <c r="C16" s="94"/>
      <c r="D16" s="95"/>
      <c r="E16" s="95"/>
      <c r="F16" s="95"/>
      <c r="G16" s="95"/>
    </row>
    <row r="17" spans="2:7">
      <c r="G17" s="93" t="s">
        <v>3</v>
      </c>
    </row>
    <row r="18" spans="2:7">
      <c r="B18" s="123" t="str">
        <f>'6'!B19</f>
        <v>Наименование</v>
      </c>
      <c r="C18" s="124" t="str">
        <f>'6'!D19</f>
        <v>Раздел</v>
      </c>
      <c r="D18" s="124" t="str">
        <f>'6'!E19</f>
        <v>Под-раздел</v>
      </c>
      <c r="E18" s="125" t="str">
        <f>'6'!F19</f>
        <v>Целевая статья</v>
      </c>
      <c r="F18" s="127" t="str">
        <f>'6'!G19</f>
        <v>Вид расходов</v>
      </c>
      <c r="G18" s="96" t="str">
        <f>'6'!H19</f>
        <v>Сумма</v>
      </c>
    </row>
    <row r="19" spans="2:7">
      <c r="B19" s="123"/>
      <c r="C19" s="124"/>
      <c r="D19" s="124"/>
      <c r="E19" s="126"/>
      <c r="F19" s="128"/>
      <c r="G19" s="97" t="str">
        <f>справочник!C9</f>
        <v>2026 год</v>
      </c>
    </row>
    <row r="20" spans="2:7">
      <c r="B20" s="98">
        <v>1</v>
      </c>
      <c r="C20" s="98">
        <v>2</v>
      </c>
      <c r="D20" s="98">
        <v>3</v>
      </c>
      <c r="E20" s="98">
        <v>4</v>
      </c>
      <c r="F20" s="98">
        <v>5</v>
      </c>
      <c r="G20" s="98">
        <v>6</v>
      </c>
    </row>
    <row r="21" spans="2:7">
      <c r="B21" s="37" t="str">
        <f>'7'!B23</f>
        <v>ОБЩЕГОСУДАРСТВЕННЫЕ ВОПРОСЫ</v>
      </c>
      <c r="C21" s="49" t="str">
        <f>IF('7'!D23=0,"",'7'!D23)</f>
        <v>01</v>
      </c>
      <c r="D21" s="49" t="str">
        <f>IF('7'!E23=0,"",'7'!E23)</f>
        <v/>
      </c>
      <c r="E21" s="49" t="str">
        <f>IF('7'!F23=0,"",'7'!F23)</f>
        <v/>
      </c>
      <c r="F21" s="49" t="str">
        <f>IF('7'!G23=0,"",'7'!G23)</f>
        <v/>
      </c>
      <c r="G21" s="39">
        <f>'7'!H23</f>
        <v>4085.6</v>
      </c>
    </row>
    <row r="22" spans="2:7" ht="31.5">
      <c r="B22" s="41" t="str">
        <f>'7'!B24</f>
        <v>Функционирование высшего должностного лица субъекта Российской Федерации и муниципального образования</v>
      </c>
      <c r="C22" s="49" t="str">
        <f>IF('7'!D24=0,"",'7'!D24)</f>
        <v>01</v>
      </c>
      <c r="D22" s="49" t="str">
        <f>IF('7'!E24=0,"",'7'!E24)</f>
        <v>02</v>
      </c>
      <c r="E22" s="49" t="str">
        <f>IF('7'!F24=0,"",'7'!F24)</f>
        <v/>
      </c>
      <c r="F22" s="49" t="str">
        <f>IF('7'!G24=0,"",'7'!G24)</f>
        <v/>
      </c>
      <c r="G22" s="42">
        <f>'7'!H24</f>
        <v>804.1</v>
      </c>
    </row>
    <row r="23" spans="2:7">
      <c r="B23" s="41" t="str">
        <f>'7'!B25</f>
        <v>Обеспечение деятельности органов местного самоуправления</v>
      </c>
      <c r="C23" s="49" t="str">
        <f>IF('7'!D25=0,"",'7'!D25)</f>
        <v>01</v>
      </c>
      <c r="D23" s="49" t="str">
        <f>IF('7'!E25=0,"",'7'!E25)</f>
        <v>02</v>
      </c>
      <c r="E23" s="49" t="str">
        <f>IF('7'!F25=0,"",'7'!F25)</f>
        <v>91 0 00 00000</v>
      </c>
      <c r="F23" s="49" t="str">
        <f>IF('7'!G25=0,"",'7'!G25)</f>
        <v/>
      </c>
      <c r="G23" s="42">
        <f>'7'!H25</f>
        <v>804.1</v>
      </c>
    </row>
    <row r="24" spans="2:7">
      <c r="B24" s="41" t="str">
        <f>'7'!B26</f>
        <v>Глава муниципального образования</v>
      </c>
      <c r="C24" s="49" t="str">
        <f>IF('7'!D26=0,"",'7'!D26)</f>
        <v>01</v>
      </c>
      <c r="D24" s="49" t="str">
        <f>IF('7'!E26=0,"",'7'!E26)</f>
        <v>02</v>
      </c>
      <c r="E24" s="49" t="str">
        <f>IF('7'!F26=0,"",'7'!F26)</f>
        <v>91 1 00 00000</v>
      </c>
      <c r="F24" s="49" t="str">
        <f>IF('7'!G26=0,"",'7'!G26)</f>
        <v/>
      </c>
      <c r="G24" s="42">
        <f>'7'!H26</f>
        <v>804.1</v>
      </c>
    </row>
    <row r="25" spans="2:7">
      <c r="B25" s="41" t="str">
        <f>'7'!B27</f>
        <v>Расходы на обеспечение функционирования органов местного самоуправления</v>
      </c>
      <c r="C25" s="49" t="str">
        <f>IF('7'!D27=0,"",'7'!D27)</f>
        <v>01</v>
      </c>
      <c r="D25" s="49" t="str">
        <f>IF('7'!E27=0,"",'7'!E27)</f>
        <v>02</v>
      </c>
      <c r="E25" s="49" t="str">
        <f>IF('7'!F27=0,"",'7'!F27)</f>
        <v>91 1 00 00190</v>
      </c>
      <c r="F25" s="49" t="str">
        <f>IF('7'!G27=0,"",'7'!G27)</f>
        <v/>
      </c>
      <c r="G25" s="42">
        <f>'7'!H27</f>
        <v>804.1</v>
      </c>
    </row>
    <row r="26" spans="2:7">
      <c r="B26" s="41" t="str">
        <f>'7'!B28</f>
        <v>Расходы на выплаты персоналу государственных (муниципальных) органов</v>
      </c>
      <c r="C26" s="49" t="str">
        <f>IF('7'!D28=0,"",'7'!D28)</f>
        <v>01</v>
      </c>
      <c r="D26" s="49" t="str">
        <f>IF('7'!E28=0,"",'7'!E28)</f>
        <v>02</v>
      </c>
      <c r="E26" s="49" t="str">
        <f>IF('7'!F28=0,"",'7'!F28)</f>
        <v>91 1 00 00190</v>
      </c>
      <c r="F26" s="49" t="str">
        <f>IF('7'!G28=0,"",'7'!G28)</f>
        <v>120</v>
      </c>
      <c r="G26" s="42">
        <f>'7'!H28</f>
        <v>804.1</v>
      </c>
    </row>
    <row r="27" spans="2:7" ht="31.5" customHeight="1">
      <c r="B27" s="44" t="str">
        <f>'7'!B29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C27" s="49" t="str">
        <f>IF('7'!D29=0,"",'7'!D29)</f>
        <v>01</v>
      </c>
      <c r="D27" s="49" t="str">
        <f>IF('7'!E29=0,"",'7'!E29)</f>
        <v>04</v>
      </c>
      <c r="E27" s="49" t="str">
        <f>IF('7'!F29=0,"",'7'!F29)</f>
        <v/>
      </c>
      <c r="F27" s="49" t="str">
        <f>IF('7'!G29=0,"",'7'!G29)</f>
        <v/>
      </c>
      <c r="G27" s="39">
        <f>'7'!H29</f>
        <v>2992.9</v>
      </c>
    </row>
    <row r="28" spans="2:7">
      <c r="B28" s="41" t="str">
        <f>'7'!B30</f>
        <v>Осуществление переданных полномочий</v>
      </c>
      <c r="C28" s="49" t="str">
        <f>IF('7'!D30=0,"",'7'!D30)</f>
        <v>01</v>
      </c>
      <c r="D28" s="49" t="str">
        <f>IF('7'!E30=0,"",'7'!E30)</f>
        <v>04</v>
      </c>
      <c r="E28" s="49" t="str">
        <f>IF('7'!F30=0,"",'7'!F30)</f>
        <v>73 0 00 00000</v>
      </c>
      <c r="F28" s="49" t="str">
        <f>IF('7'!G30=0,"",'7'!G30)</f>
        <v/>
      </c>
      <c r="G28" s="42">
        <f>'7'!H30</f>
        <v>2</v>
      </c>
    </row>
    <row r="29" spans="2:7" ht="94.5" customHeight="1">
      <c r="B29" s="45" t="str">
        <f>'7'!B31</f>
        <v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v>
      </c>
      <c r="C29" s="49" t="str">
        <f>IF('7'!D31=0,"",'7'!D31)</f>
        <v>01</v>
      </c>
      <c r="D29" s="49" t="str">
        <f>IF('7'!E31=0,"",'7'!E31)</f>
        <v>04</v>
      </c>
      <c r="E29" s="46" t="str">
        <f>IF('7'!F31=0,"",'7'!F31)</f>
        <v>73 0 00 72310</v>
      </c>
      <c r="F29" s="49" t="str">
        <f>IF('7'!G31=0,"",'7'!G31)</f>
        <v/>
      </c>
      <c r="G29" s="42">
        <f>'7'!H31</f>
        <v>2</v>
      </c>
    </row>
    <row r="30" spans="2:7">
      <c r="B30" s="77" t="str">
        <f>'7'!B32</f>
        <v>Иные закупки товаров, работ и услуг для обеспечения государственных (муниципальных) нужд</v>
      </c>
      <c r="C30" s="49" t="str">
        <f>IF('7'!D32=0,"",'7'!D32)</f>
        <v>01</v>
      </c>
      <c r="D30" s="49" t="str">
        <f>IF('7'!E32=0,"",'7'!E32)</f>
        <v>04</v>
      </c>
      <c r="E30" s="46" t="str">
        <f>IF('7'!F32=0,"",'7'!F32)</f>
        <v>73 0 00 72310</v>
      </c>
      <c r="F30" s="49" t="str">
        <f>IF('7'!G32=0,"",'7'!G32)</f>
        <v>240</v>
      </c>
      <c r="G30" s="42">
        <f>'7'!H32</f>
        <v>2</v>
      </c>
    </row>
    <row r="31" spans="2:7">
      <c r="B31" s="48" t="str">
        <f>'7'!B33</f>
        <v xml:space="preserve">Иные межбюджетные трансферты </v>
      </c>
      <c r="C31" s="49" t="str">
        <f>IF('7'!D33=0,"",'7'!D33)</f>
        <v>01</v>
      </c>
      <c r="D31" s="49" t="str">
        <f>IF('7'!E33=0,"",'7'!E33)</f>
        <v>04</v>
      </c>
      <c r="E31" s="49" t="str">
        <f>IF('7'!F33=0,"",'7'!F33)</f>
        <v>76 0 00 00000</v>
      </c>
      <c r="F31" s="49" t="str">
        <f>IF('7'!G33=0,"",'7'!G33)</f>
        <v/>
      </c>
      <c r="G31" s="42">
        <f>'7'!H33</f>
        <v>55.2</v>
      </c>
    </row>
    <row r="32" spans="2:7" ht="31.5">
      <c r="B32" s="41" t="str">
        <f>'7'!B34</f>
        <v>Иные межбюджетные трансферты на осуществление полномочий по внутреннему финансовому контролю</v>
      </c>
      <c r="C32" s="49" t="str">
        <f>IF('7'!D34=0,"",'7'!D34)</f>
        <v>01</v>
      </c>
      <c r="D32" s="49" t="str">
        <f>IF('7'!E34=0,"",'7'!E34)</f>
        <v>04</v>
      </c>
      <c r="E32" s="46" t="str">
        <f>IF('7'!F34=0,"",'7'!F34)</f>
        <v>76 7 00 00000</v>
      </c>
      <c r="F32" s="49" t="str">
        <f>IF('7'!G34=0,"",'7'!G34)</f>
        <v/>
      </c>
      <c r="G32" s="42">
        <f>'7'!H34</f>
        <v>7</v>
      </c>
    </row>
    <row r="33" spans="2:7" ht="31.5">
      <c r="B33" s="41" t="str">
        <f>'7'!B35</f>
        <v>Иные межбюджетные трансферты, перечисляемые в бюджет муниципального района в соответствии с заключенными Соглашениями</v>
      </c>
      <c r="C33" s="49" t="str">
        <f>IF('7'!D35=0,"",'7'!D35)</f>
        <v>01</v>
      </c>
      <c r="D33" s="49" t="str">
        <f>IF('7'!E35=0,"",'7'!E35)</f>
        <v>04</v>
      </c>
      <c r="E33" s="46" t="str">
        <f>IF('7'!F35=0,"",'7'!F35)</f>
        <v>76 7 00 64010</v>
      </c>
      <c r="F33" s="49" t="str">
        <f>IF('7'!G35=0,"",'7'!G35)</f>
        <v/>
      </c>
      <c r="G33" s="42">
        <f>'7'!H35</f>
        <v>7</v>
      </c>
    </row>
    <row r="34" spans="2:7">
      <c r="B34" s="41" t="str">
        <f>'7'!B36</f>
        <v>Иные межбюджетные трансферты</v>
      </c>
      <c r="C34" s="49" t="str">
        <f>IF('7'!D36=0,"",'7'!D36)</f>
        <v>01</v>
      </c>
      <c r="D34" s="49" t="str">
        <f>IF('7'!E36=0,"",'7'!E36)</f>
        <v>04</v>
      </c>
      <c r="E34" s="46" t="str">
        <f>IF('7'!F36=0,"",'7'!F36)</f>
        <v>76 7 00 64010</v>
      </c>
      <c r="F34" s="49" t="str">
        <f>IF('7'!G36=0,"",'7'!G36)</f>
        <v>540</v>
      </c>
      <c r="G34" s="42">
        <f>'7'!H36</f>
        <v>7</v>
      </c>
    </row>
    <row r="35" spans="2:7" ht="31.5">
      <c r="B35" s="41" t="str">
        <f>'7'!B37</f>
        <v>Иные межбюджетные трансферты на осуществление полномочий в сфере культуры (администрирование)</v>
      </c>
      <c r="C35" s="49" t="str">
        <f>IF('7'!D37=0,"",'7'!D37)</f>
        <v>01</v>
      </c>
      <c r="D35" s="49" t="str">
        <f>IF('7'!E37=0,"",'7'!E37)</f>
        <v>04</v>
      </c>
      <c r="E35" s="49" t="str">
        <f>IF('7'!F37=0,"",'7'!F37)</f>
        <v>76 9 00 00000</v>
      </c>
      <c r="F35" s="49" t="str">
        <f>IF('7'!G37=0,"",'7'!G37)</f>
        <v/>
      </c>
      <c r="G35" s="42">
        <f>'7'!H37</f>
        <v>48.2</v>
      </c>
    </row>
    <row r="36" spans="2:7" ht="31.5">
      <c r="B36" s="41" t="str">
        <f>'7'!B38</f>
        <v>Иные межбюджетные трансферты, перечисляемые в бюджет муниципального района в соответствии с заключенными Соглашениями</v>
      </c>
      <c r="C36" s="49" t="str">
        <f>IF('7'!D38=0,"",'7'!D38)</f>
        <v>01</v>
      </c>
      <c r="D36" s="49" t="str">
        <f>IF('7'!E38=0,"",'7'!E38)</f>
        <v>04</v>
      </c>
      <c r="E36" s="49" t="str">
        <f>IF('7'!F38=0,"",'7'!F38)</f>
        <v>76 9 00 64010</v>
      </c>
      <c r="F36" s="49" t="str">
        <f>IF('7'!G38=0,"",'7'!G38)</f>
        <v/>
      </c>
      <c r="G36" s="42">
        <f>'7'!H38</f>
        <v>48.2</v>
      </c>
    </row>
    <row r="37" spans="2:7">
      <c r="B37" s="41" t="str">
        <f>'7'!B39</f>
        <v>Иные межбюджетные трансферты</v>
      </c>
      <c r="C37" s="49" t="str">
        <f>IF('7'!D39=0,"",'7'!D39)</f>
        <v>01</v>
      </c>
      <c r="D37" s="49" t="str">
        <f>IF('7'!E39=0,"",'7'!E39)</f>
        <v>04</v>
      </c>
      <c r="E37" s="49" t="str">
        <f>IF('7'!F39=0,"",'7'!F39)</f>
        <v>76 9 00 64010</v>
      </c>
      <c r="F37" s="49" t="str">
        <f>IF('7'!G39=0,"",'7'!G39)</f>
        <v>540</v>
      </c>
      <c r="G37" s="42">
        <f>'7'!H39</f>
        <v>48.2</v>
      </c>
    </row>
    <row r="38" spans="2:7">
      <c r="B38" s="45" t="str">
        <f>'7'!B40</f>
        <v>Обеспечение деятельности органов местного самоуправления</v>
      </c>
      <c r="C38" s="51" t="str">
        <f>IF('7'!D40=0,"",'7'!D40)</f>
        <v>01</v>
      </c>
      <c r="D38" s="51" t="str">
        <f>IF('7'!E40=0,"",'7'!E40)</f>
        <v>04</v>
      </c>
      <c r="E38" s="46" t="str">
        <f>IF('7'!F40=0,"",'7'!F40)</f>
        <v>91 0 00 00000</v>
      </c>
      <c r="F38" s="51" t="str">
        <f>IF('7'!G40=0,"",'7'!G40)</f>
        <v/>
      </c>
      <c r="G38" s="52">
        <f>'7'!H40</f>
        <v>2935.7000000000003</v>
      </c>
    </row>
    <row r="39" spans="2:7">
      <c r="B39" s="45" t="str">
        <f>'7'!B41</f>
        <v>Расходы на обеспечение функционирования органов местного самоуправления</v>
      </c>
      <c r="C39" s="51" t="str">
        <f>IF('7'!D41=0,"",'7'!D41)</f>
        <v>01</v>
      </c>
      <c r="D39" s="51" t="str">
        <f>IF('7'!E41=0,"",'7'!E41)</f>
        <v>04</v>
      </c>
      <c r="E39" s="46" t="str">
        <f>IF('7'!F41=0,"",'7'!F41)</f>
        <v>91 0 00 00190</v>
      </c>
      <c r="F39" s="51" t="str">
        <f>IF('7'!G41=0,"",'7'!G41)</f>
        <v/>
      </c>
      <c r="G39" s="52">
        <f>'7'!H41</f>
        <v>2390.8000000000002</v>
      </c>
    </row>
    <row r="40" spans="2:7">
      <c r="B40" s="45" t="str">
        <f>'7'!B42</f>
        <v>Расходы на выплаты персоналу государственных (муниципальных) органов</v>
      </c>
      <c r="C40" s="51" t="str">
        <f>IF('7'!D42=0,"",'7'!D42)</f>
        <v>01</v>
      </c>
      <c r="D40" s="51" t="str">
        <f>IF('7'!E42=0,"",'7'!E42)</f>
        <v>04</v>
      </c>
      <c r="E40" s="46" t="str">
        <f>IF('7'!F42=0,"",'7'!F42)</f>
        <v>91 0 00 00190</v>
      </c>
      <c r="F40" s="51" t="str">
        <f>IF('7'!G42=0,"",'7'!G42)</f>
        <v>120</v>
      </c>
      <c r="G40" s="52">
        <f>'7'!H42</f>
        <v>1389.4</v>
      </c>
    </row>
    <row r="41" spans="2:7">
      <c r="B41" s="53" t="str">
        <f>'7'!B43</f>
        <v>Иные закупки товаров, работ и услуг для обеспечения государственных (муниципальных) нужд</v>
      </c>
      <c r="C41" s="49" t="str">
        <f>IF('7'!D43=0,"",'7'!D43)</f>
        <v>01</v>
      </c>
      <c r="D41" s="49" t="str">
        <f>IF('7'!E43=0,"",'7'!E43)</f>
        <v>04</v>
      </c>
      <c r="E41" s="49" t="str">
        <f>IF('7'!F43=0,"",'7'!F43)</f>
        <v>91 0 00 00190</v>
      </c>
      <c r="F41" s="49" t="str">
        <f>IF('7'!G43=0,"",'7'!G43)</f>
        <v>240</v>
      </c>
      <c r="G41" s="42">
        <f>'7'!H43</f>
        <v>990.4</v>
      </c>
    </row>
    <row r="42" spans="2:7">
      <c r="B42" s="54" t="str">
        <f>'7'!B44</f>
        <v>Уплата налогов, сборов и иных платежей</v>
      </c>
      <c r="C42" s="49" t="str">
        <f>IF('7'!D44=0,"",'7'!D44)</f>
        <v>01</v>
      </c>
      <c r="D42" s="49" t="str">
        <f>IF('7'!E44=0,"",'7'!E44)</f>
        <v>04</v>
      </c>
      <c r="E42" s="49" t="str">
        <f>IF('7'!F44=0,"",'7'!F44)</f>
        <v>91 0 00 00190</v>
      </c>
      <c r="F42" s="49" t="str">
        <f>IF('7'!G44=0,"",'7'!G44)</f>
        <v>850</v>
      </c>
      <c r="G42" s="42">
        <f>'7'!H44</f>
        <v>11</v>
      </c>
    </row>
    <row r="43" spans="2:7" ht="31.5">
      <c r="B43" s="54" t="str">
        <f>'7'!B45</f>
        <v>Расходы на содержание работников органов местного самоуправления, не являющихся муниципальными служащими</v>
      </c>
      <c r="C43" s="49" t="str">
        <f>IF('7'!D45=0,"",'7'!D45)</f>
        <v>01</v>
      </c>
      <c r="D43" s="49" t="str">
        <f>IF('7'!E45=0,"",'7'!E45)</f>
        <v>04</v>
      </c>
      <c r="E43" s="49" t="str">
        <f>IF('7'!F45=0,"",'7'!F45)</f>
        <v>91 0 00 00191</v>
      </c>
      <c r="F43" s="49" t="str">
        <f>IF('7'!G45=0,"",'7'!G45)</f>
        <v/>
      </c>
      <c r="G43" s="42">
        <f>'7'!H45</f>
        <v>544.9</v>
      </c>
    </row>
    <row r="44" spans="2:7">
      <c r="B44" s="47" t="str">
        <f>'7'!B46</f>
        <v>Расходы на выплаты персоналу государственных (муниципальных) органов</v>
      </c>
      <c r="C44" s="49" t="str">
        <f>IF('7'!D46=0,"",'7'!D46)</f>
        <v>01</v>
      </c>
      <c r="D44" s="49" t="str">
        <f>IF('7'!E46=0,"",'7'!E46)</f>
        <v>04</v>
      </c>
      <c r="E44" s="49" t="str">
        <f>IF('7'!F46=0,"",'7'!F46)</f>
        <v>91 0 00 00191</v>
      </c>
      <c r="F44" s="49" t="str">
        <f>IF('7'!G46=0,"",'7'!G46)</f>
        <v>120</v>
      </c>
      <c r="G44" s="42">
        <f>'7'!H46</f>
        <v>544.9</v>
      </c>
    </row>
    <row r="45" spans="2:7" ht="31.5">
      <c r="B45" s="54" t="str">
        <f>'7'!B47</f>
        <v xml:space="preserve">Обеспечение деятельности финансовых, налоговых и таможенных органов и органов финансового (финансово-бюджетного) надзора </v>
      </c>
      <c r="C45" s="49" t="str">
        <f>IF('7'!D47=0,"",'7'!D47)</f>
        <v>01</v>
      </c>
      <c r="D45" s="49" t="str">
        <f>IF('7'!E47=0,"",'7'!E47)</f>
        <v>06</v>
      </c>
      <c r="E45" s="49" t="str">
        <f>IF('7'!F47=0,"",'7'!F47)</f>
        <v/>
      </c>
      <c r="F45" s="49" t="str">
        <f>IF('7'!G47=0,"",'7'!G47)</f>
        <v/>
      </c>
      <c r="G45" s="42">
        <f>'7'!H47</f>
        <v>247.5</v>
      </c>
    </row>
    <row r="46" spans="2:7">
      <c r="B46" s="54" t="str">
        <f>'7'!B48</f>
        <v xml:space="preserve">Иные межбюджетные трансферты </v>
      </c>
      <c r="C46" s="49" t="str">
        <f>IF('7'!D48=0,"",'7'!D48)</f>
        <v>01</v>
      </c>
      <c r="D46" s="49" t="str">
        <f>IF('7'!E48=0,"",'7'!E48)</f>
        <v>06</v>
      </c>
      <c r="E46" s="49" t="str">
        <f>IF('7'!F48=0,"",'7'!F48)</f>
        <v>76 0 00 00000</v>
      </c>
      <c r="F46" s="49" t="str">
        <f>IF('7'!G48=0,"",'7'!G48)</f>
        <v/>
      </c>
      <c r="G46" s="42">
        <f>'7'!H48</f>
        <v>247.5</v>
      </c>
    </row>
    <row r="47" spans="2:7" ht="47.25">
      <c r="B47" s="54" t="str">
        <f>'7'!B49</f>
        <v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v>
      </c>
      <c r="C47" s="49" t="str">
        <f>IF('7'!D49=0,"",'7'!D49)</f>
        <v>01</v>
      </c>
      <c r="D47" s="49" t="str">
        <f>IF('7'!E49=0,"",'7'!E49)</f>
        <v>06</v>
      </c>
      <c r="E47" s="49" t="str">
        <f>IF('7'!F49=0,"",'7'!F49)</f>
        <v>76 1 00 00000</v>
      </c>
      <c r="F47" s="49" t="str">
        <f>IF('7'!G49=0,"",'7'!G49)</f>
        <v/>
      </c>
      <c r="G47" s="42">
        <f>'7'!H49</f>
        <v>193</v>
      </c>
    </row>
    <row r="48" spans="2:7" ht="31.5">
      <c r="B48" s="41" t="str">
        <f>'7'!B50</f>
        <v>Иные межбюджетные трансферты, перечисляемые в бюджет муниципального района в соответствии с заключенными Соглашениями</v>
      </c>
      <c r="C48" s="49" t="str">
        <f>IF('7'!D50=0,"",'7'!D50)</f>
        <v>01</v>
      </c>
      <c r="D48" s="49" t="str">
        <f>IF('7'!E50=0,"",'7'!E50)</f>
        <v>06</v>
      </c>
      <c r="E48" s="49" t="str">
        <f>IF('7'!F50=0,"",'7'!F50)</f>
        <v>76 1 00 64010</v>
      </c>
      <c r="F48" s="49" t="str">
        <f>IF('7'!G50=0,"",'7'!G50)</f>
        <v/>
      </c>
      <c r="G48" s="42">
        <f>'7'!H50</f>
        <v>193</v>
      </c>
    </row>
    <row r="49" spans="2:7">
      <c r="B49" s="48" t="str">
        <f>'7'!B51</f>
        <v>Иные межбюджетные трансферты</v>
      </c>
      <c r="C49" s="49" t="str">
        <f>IF('7'!D51=0,"",'7'!D51)</f>
        <v>01</v>
      </c>
      <c r="D49" s="49" t="str">
        <f>IF('7'!E51=0,"",'7'!E51)</f>
        <v>06</v>
      </c>
      <c r="E49" s="49" t="str">
        <f>IF('7'!F51=0,"",'7'!F51)</f>
        <v>76 1 00 64010</v>
      </c>
      <c r="F49" s="49" t="str">
        <f>IF('7'!G51=0,"",'7'!G51)</f>
        <v>540</v>
      </c>
      <c r="G49" s="42">
        <f>'7'!H51</f>
        <v>193</v>
      </c>
    </row>
    <row r="50" spans="2:7" ht="31.5">
      <c r="B50" s="41" t="str">
        <f>'7'!B52</f>
        <v>Иные межбюджетные трансферты на осуществление полномочий по внешнему финансовому контролю</v>
      </c>
      <c r="C50" s="49" t="str">
        <f>IF('7'!D52=0,"",'7'!D52)</f>
        <v>01</v>
      </c>
      <c r="D50" s="49" t="str">
        <f>IF('7'!E52=0,"",'7'!E52)</f>
        <v>06</v>
      </c>
      <c r="E50" s="49" t="str">
        <f>IF('7'!F52=0,"",'7'!F52)</f>
        <v>76 8 00 00000</v>
      </c>
      <c r="F50" s="49" t="str">
        <f>IF('7'!G52=0,"",'7'!G52)</f>
        <v/>
      </c>
      <c r="G50" s="42">
        <f>'7'!H52</f>
        <v>54.5</v>
      </c>
    </row>
    <row r="51" spans="2:7" ht="31.5">
      <c r="B51" s="41" t="str">
        <f>'7'!B53</f>
        <v>Иные межбюджетные трансферты, перечисляемые в бюджет муниципального района в соответствии с заключенными Соглашениями</v>
      </c>
      <c r="C51" s="49" t="str">
        <f>IF('7'!D53=0,"",'7'!D53)</f>
        <v>01</v>
      </c>
      <c r="D51" s="49" t="str">
        <f>IF('7'!E53=0,"",'7'!E53)</f>
        <v>06</v>
      </c>
      <c r="E51" s="49" t="str">
        <f>IF('7'!F53=0,"",'7'!F53)</f>
        <v>76 8 00 64010</v>
      </c>
      <c r="F51" s="49" t="str">
        <f>IF('7'!G53=0,"",'7'!G53)</f>
        <v/>
      </c>
      <c r="G51" s="42">
        <f>'7'!H53</f>
        <v>54.5</v>
      </c>
    </row>
    <row r="52" spans="2:7">
      <c r="B52" s="41" t="str">
        <f>'7'!B54</f>
        <v>Иные межбюджетные трансферты</v>
      </c>
      <c r="C52" s="49" t="str">
        <f>IF('7'!D54=0,"",'7'!D54)</f>
        <v>01</v>
      </c>
      <c r="D52" s="49" t="str">
        <f>IF('7'!E54=0,"",'7'!E54)</f>
        <v>06</v>
      </c>
      <c r="E52" s="49" t="str">
        <f>IF('7'!F54=0,"",'7'!F54)</f>
        <v>76 8 00 64010</v>
      </c>
      <c r="F52" s="49" t="str">
        <f>IF('7'!G54=0,"",'7'!G54)</f>
        <v>540</v>
      </c>
      <c r="G52" s="42">
        <f>'7'!H54</f>
        <v>54.5</v>
      </c>
    </row>
    <row r="53" spans="2:7">
      <c r="B53" s="41" t="str">
        <f>'7'!B55</f>
        <v>Резервные фонды</v>
      </c>
      <c r="C53" s="49" t="str">
        <f>IF('7'!D55=0,"",'7'!D55)</f>
        <v>01</v>
      </c>
      <c r="D53" s="49" t="str">
        <f>IF('7'!E55=0,"",'7'!E55)</f>
        <v>11</v>
      </c>
      <c r="E53" s="49" t="str">
        <f>IF('7'!F55=0,"",'7'!F55)</f>
        <v/>
      </c>
      <c r="F53" s="49" t="str">
        <f>IF('7'!G55=0,"",'7'!G55)</f>
        <v/>
      </c>
      <c r="G53" s="42">
        <f>'7'!H55</f>
        <v>10</v>
      </c>
    </row>
    <row r="54" spans="2:7">
      <c r="B54" s="41" t="str">
        <f>'7'!B56</f>
        <v xml:space="preserve">Резервные фонды </v>
      </c>
      <c r="C54" s="49" t="str">
        <f>IF('7'!D56=0,"",'7'!D56)</f>
        <v>01</v>
      </c>
      <c r="D54" s="49" t="str">
        <f>IF('7'!E56=0,"",'7'!E56)</f>
        <v>11</v>
      </c>
      <c r="E54" s="49" t="str">
        <f>IF('7'!F56=0,"",'7'!F56)</f>
        <v>70 0 00 00000</v>
      </c>
      <c r="F54" s="49" t="str">
        <f>IF('7'!G56=0,"",'7'!G56)</f>
        <v/>
      </c>
      <c r="G54" s="42">
        <f>'7'!H56</f>
        <v>10</v>
      </c>
    </row>
    <row r="55" spans="2:7">
      <c r="B55" s="41" t="str">
        <f>'7'!B57</f>
        <v>Резервные фонды местных администраций</v>
      </c>
      <c r="C55" s="49" t="str">
        <f>IF('7'!D57=0,"",'7'!D57)</f>
        <v>01</v>
      </c>
      <c r="D55" s="49" t="str">
        <f>IF('7'!E57=0,"",'7'!E57)</f>
        <v>11</v>
      </c>
      <c r="E55" s="49" t="str">
        <f>IF('7'!F57=0,"",'7'!F57)</f>
        <v>70 5 00 00000</v>
      </c>
      <c r="F55" s="49" t="str">
        <f>IF('7'!G57=0,"",'7'!G57)</f>
        <v/>
      </c>
      <c r="G55" s="42">
        <f>'7'!H57</f>
        <v>10</v>
      </c>
    </row>
    <row r="56" spans="2:7">
      <c r="B56" s="41" t="str">
        <f>'7'!B58</f>
        <v>Резервные средства</v>
      </c>
      <c r="C56" s="49" t="str">
        <f>IF('7'!D58=0,"",'7'!D58)</f>
        <v>01</v>
      </c>
      <c r="D56" s="49" t="str">
        <f>IF('7'!E58=0,"",'7'!E58)</f>
        <v>11</v>
      </c>
      <c r="E56" s="49" t="str">
        <f>IF('7'!F58=0,"",'7'!F58)</f>
        <v>70 5 00 00000</v>
      </c>
      <c r="F56" s="49" t="str">
        <f>IF('7'!G58=0,"",'7'!G58)</f>
        <v>870</v>
      </c>
      <c r="G56" s="42">
        <f>'7'!H58</f>
        <v>10</v>
      </c>
    </row>
    <row r="57" spans="2:7">
      <c r="B57" s="41" t="str">
        <f>'7'!B59</f>
        <v>Другие общегосударственные вопросы</v>
      </c>
      <c r="C57" s="49" t="str">
        <f>IF('7'!D59=0,"",'7'!D59)</f>
        <v>01</v>
      </c>
      <c r="D57" s="49" t="str">
        <f>IF('7'!E59=0,"",'7'!E59)</f>
        <v>13</v>
      </c>
      <c r="E57" s="49" t="str">
        <f>IF('7'!F59=0,"",'7'!F59)</f>
        <v/>
      </c>
      <c r="F57" s="99" t="str">
        <f>IF('7'!G59=0,"",'7'!G59)</f>
        <v/>
      </c>
      <c r="G57" s="42">
        <f>'7'!H59</f>
        <v>31.1</v>
      </c>
    </row>
    <row r="58" spans="2:7">
      <c r="B58" s="43" t="str">
        <f>'7'!B60</f>
        <v>Реализация муниципальных функций, связанных с общегосударственным управлением</v>
      </c>
      <c r="C58" s="49" t="str">
        <f>IF('7'!D60=0,"",'7'!D60)</f>
        <v>01</v>
      </c>
      <c r="D58" s="49" t="str">
        <f>IF('7'!E60=0,"",'7'!E60)</f>
        <v>13</v>
      </c>
      <c r="E58" s="49" t="str">
        <f>IF('7'!F60=0,"",'7'!F60)</f>
        <v>97 0 00 00000</v>
      </c>
      <c r="F58" s="99" t="str">
        <f>IF('7'!G60=0,"",'7'!G60)</f>
        <v/>
      </c>
      <c r="G58" s="42">
        <f>'7'!H60</f>
        <v>31.1</v>
      </c>
    </row>
    <row r="59" spans="2:7">
      <c r="B59" s="41" t="str">
        <f>'7'!B61</f>
        <v>Взнос в ассоциацию "Совет муниципальных образований Вологодской области"</v>
      </c>
      <c r="C59" s="49" t="str">
        <f>IF('7'!D61=0,"",'7'!D61)</f>
        <v>01</v>
      </c>
      <c r="D59" s="49" t="str">
        <f>IF('7'!E61=0,"",'7'!E61)</f>
        <v>13</v>
      </c>
      <c r="E59" s="49" t="str">
        <f>IF('7'!F61=0,"",'7'!F61)</f>
        <v>97 0 00 21080</v>
      </c>
      <c r="F59" s="49" t="str">
        <f>IF('7'!G61=0,"",'7'!G61)</f>
        <v/>
      </c>
      <c r="G59" s="42">
        <f>'7'!H61</f>
        <v>6.1</v>
      </c>
    </row>
    <row r="60" spans="2:7">
      <c r="B60" s="41" t="str">
        <f>'7'!B62</f>
        <v>Уплата налогов, сборов и иных платежей</v>
      </c>
      <c r="C60" s="49" t="str">
        <f>IF('7'!D62=0,"",'7'!D62)</f>
        <v>01</v>
      </c>
      <c r="D60" s="49" t="str">
        <f>IF('7'!E62=0,"",'7'!E62)</f>
        <v>13</v>
      </c>
      <c r="E60" s="49" t="str">
        <f>IF('7'!F62=0,"",'7'!F62)</f>
        <v>97 0 00 21080</v>
      </c>
      <c r="F60" s="49" t="str">
        <f>IF('7'!G62=0,"",'7'!G62)</f>
        <v>850</v>
      </c>
      <c r="G60" s="42">
        <f>'7'!H62</f>
        <v>6.1</v>
      </c>
    </row>
    <row r="61" spans="2:7">
      <c r="B61" s="41" t="str">
        <f>'7'!B63</f>
        <v>Выполнение других обязательств государства</v>
      </c>
      <c r="C61" s="49" t="str">
        <f>IF('7'!D63=0,"",'7'!D63)</f>
        <v>01</v>
      </c>
      <c r="D61" s="49" t="str">
        <f>IF('7'!E63=0,"",'7'!E63)</f>
        <v>13</v>
      </c>
      <c r="E61" s="49" t="str">
        <f>IF('7'!F63=0,"",'7'!F63)</f>
        <v>97 0 00 21110</v>
      </c>
      <c r="F61" s="49" t="str">
        <f>IF('7'!G63=0,"",'7'!G63)</f>
        <v/>
      </c>
      <c r="G61" s="42">
        <f>'7'!H63</f>
        <v>25</v>
      </c>
    </row>
    <row r="62" spans="2:7">
      <c r="B62" s="43" t="str">
        <f>'7'!B64</f>
        <v>Иные закупки товаров, работ и услуг для обеспечения государственных (муниципальных) нужд</v>
      </c>
      <c r="C62" s="49" t="str">
        <f>IF('7'!D64=0,"",'7'!D64)</f>
        <v>01</v>
      </c>
      <c r="D62" s="49" t="str">
        <f>IF('7'!E64=0,"",'7'!E64)</f>
        <v>13</v>
      </c>
      <c r="E62" s="49" t="str">
        <f>IF('7'!F64=0,"",'7'!F64)</f>
        <v>97 0 00 21110</v>
      </c>
      <c r="F62" s="49" t="str">
        <f>IF('7'!G64=0,"",'7'!G64)</f>
        <v>240</v>
      </c>
      <c r="G62" s="42">
        <f>'7'!H64</f>
        <v>25</v>
      </c>
    </row>
    <row r="63" spans="2:7" hidden="1">
      <c r="B63" s="41" t="str">
        <f>'7'!B65</f>
        <v>Погашение задолженности по исполнительным листам, судебным решениям</v>
      </c>
      <c r="C63" s="49" t="str">
        <f>IF('7'!D65=0,"",'7'!D65)</f>
        <v>01</v>
      </c>
      <c r="D63" s="49" t="str">
        <f>IF('7'!E65=0,"",'7'!E65)</f>
        <v>13</v>
      </c>
      <c r="E63" s="49" t="str">
        <f>IF('7'!F65=0,"",'7'!F65)</f>
        <v>97 0 00 21160</v>
      </c>
      <c r="F63" s="49" t="str">
        <f>IF('7'!G65=0,"",'7'!G65)</f>
        <v/>
      </c>
      <c r="G63" s="42">
        <f>'7'!H65</f>
        <v>0</v>
      </c>
    </row>
    <row r="64" spans="2:7" hidden="1">
      <c r="B64" s="43" t="str">
        <f>'7'!B66</f>
        <v>Иные закупки товаров, работ и услуг для обеспечения государственных (муниципальных) нужд</v>
      </c>
      <c r="C64" s="49" t="str">
        <f>IF('7'!D66=0,"",'7'!D66)</f>
        <v>01</v>
      </c>
      <c r="D64" s="49" t="str">
        <f>IF('7'!E66=0,"",'7'!E66)</f>
        <v>13</v>
      </c>
      <c r="E64" s="49" t="str">
        <f>IF('7'!F66=0,"",'7'!F66)</f>
        <v>97 0 00 21160</v>
      </c>
      <c r="F64" s="49" t="str">
        <f>IF('7'!G66=0,"",'7'!G66)</f>
        <v>240</v>
      </c>
      <c r="G64" s="42">
        <f>'7'!H66</f>
        <v>0</v>
      </c>
    </row>
    <row r="65" spans="2:7" hidden="1">
      <c r="B65" s="41" t="str">
        <f>'7'!B67</f>
        <v>Исполнение судебных актов</v>
      </c>
      <c r="C65" s="49" t="str">
        <f>IF('7'!D67=0,"",'7'!D67)</f>
        <v>01</v>
      </c>
      <c r="D65" s="49" t="str">
        <f>IF('7'!E67=0,"",'7'!E67)</f>
        <v>13</v>
      </c>
      <c r="E65" s="49" t="str">
        <f>IF('7'!F67=0,"",'7'!F67)</f>
        <v>97 0 00 21160</v>
      </c>
      <c r="F65" s="49" t="str">
        <f>IF('7'!G67=0,"",'7'!G67)</f>
        <v>830</v>
      </c>
      <c r="G65" s="42">
        <f>'7'!H67</f>
        <v>0</v>
      </c>
    </row>
    <row r="66" spans="2:7">
      <c r="B66" s="37" t="str">
        <f>'7'!B68</f>
        <v>НАЦИОНАЛЬНАЯ ОБОРОНА</v>
      </c>
      <c r="C66" s="49" t="str">
        <f>IF('7'!D68=0,"",'7'!D68)</f>
        <v>02</v>
      </c>
      <c r="D66" s="49" t="str">
        <f>IF('7'!E68=0,"",'7'!E68)</f>
        <v/>
      </c>
      <c r="E66" s="49" t="str">
        <f>IF('7'!F68=0,"",'7'!F68)</f>
        <v/>
      </c>
      <c r="F66" s="49" t="str">
        <f>IF('7'!G68=0,"",'7'!G68)</f>
        <v/>
      </c>
      <c r="G66" s="42">
        <f>'7'!H68</f>
        <v>192.2</v>
      </c>
    </row>
    <row r="67" spans="2:7">
      <c r="B67" s="41" t="str">
        <f>'7'!B69</f>
        <v>Мобилизационная и вневойсковая подготовка</v>
      </c>
      <c r="C67" s="49" t="str">
        <f>IF('7'!D69=0,"",'7'!D69)</f>
        <v>02</v>
      </c>
      <c r="D67" s="49" t="str">
        <f>IF('7'!E69=0,"",'7'!E69)</f>
        <v>03</v>
      </c>
      <c r="E67" s="49" t="str">
        <f>IF('7'!F69=0,"",'7'!F69)</f>
        <v/>
      </c>
      <c r="F67" s="49" t="str">
        <f>IF('7'!G69=0,"",'7'!G69)</f>
        <v/>
      </c>
      <c r="G67" s="42">
        <f>'7'!H69</f>
        <v>192.2</v>
      </c>
    </row>
    <row r="68" spans="2:7">
      <c r="B68" s="41" t="str">
        <f>'7'!B70</f>
        <v>Осуществление переданных полномочий</v>
      </c>
      <c r="C68" s="49" t="str">
        <f>IF('7'!D70=0,"",'7'!D70)</f>
        <v>02</v>
      </c>
      <c r="D68" s="49" t="str">
        <f>IF('7'!E70=0,"",'7'!E70)</f>
        <v>03</v>
      </c>
      <c r="E68" s="49" t="str">
        <f>IF('7'!F70=0,"",'7'!F70)</f>
        <v>73 0 00 00000</v>
      </c>
      <c r="F68" s="49" t="str">
        <f>IF('7'!G70=0,"",'7'!G70)</f>
        <v/>
      </c>
      <c r="G68" s="42">
        <f>'7'!H70</f>
        <v>192.2</v>
      </c>
    </row>
    <row r="69" spans="2:7">
      <c r="B69" s="43" t="str">
        <f>'7'!B71</f>
        <v>Осуществление первичного воинского учета органами местного самоуправления поселений</v>
      </c>
      <c r="C69" s="49" t="str">
        <f>IF('7'!D71=0,"",'7'!D71)</f>
        <v>02</v>
      </c>
      <c r="D69" s="49" t="str">
        <f>IF('7'!E71=0,"",'7'!E71)</f>
        <v>03</v>
      </c>
      <c r="E69" s="49" t="str">
        <f>IF('7'!F71=0,"",'7'!F71)</f>
        <v>73 0 00 51180</v>
      </c>
      <c r="F69" s="49" t="str">
        <f>IF('7'!G71=0,"",'7'!G71)</f>
        <v/>
      </c>
      <c r="G69" s="42">
        <f>'7'!H71</f>
        <v>192.2</v>
      </c>
    </row>
    <row r="70" spans="2:7">
      <c r="B70" s="41" t="str">
        <f>'7'!B72</f>
        <v>Расходы на выплаты персоналу государственных (муниципальных) органов</v>
      </c>
      <c r="C70" s="49" t="str">
        <f>IF('7'!D72=0,"",'7'!D72)</f>
        <v>02</v>
      </c>
      <c r="D70" s="49" t="str">
        <f>IF('7'!E72=0,"",'7'!E72)</f>
        <v>03</v>
      </c>
      <c r="E70" s="49" t="str">
        <f>IF('7'!F72=0,"",'7'!F72)</f>
        <v>73 0 00 51180</v>
      </c>
      <c r="F70" s="49" t="str">
        <f>IF('7'!G72=0,"",'7'!G72)</f>
        <v>120</v>
      </c>
      <c r="G70" s="42">
        <f>'7'!H72</f>
        <v>192.2</v>
      </c>
    </row>
    <row r="71" spans="2:7">
      <c r="B71" s="76" t="str">
        <f>'7'!B73</f>
        <v>НАЦИОНАЛЬНАЯ БЕЗОПАСНОСТЬ И ПРАВООХРАНИТЕЛЬНАЯ ДЕЯТЕЛЬНОСТЬ</v>
      </c>
      <c r="C71" s="49" t="str">
        <f>IF('7'!D73=0,"",'7'!D73)</f>
        <v>03</v>
      </c>
      <c r="D71" s="49" t="str">
        <f>IF('7'!E73=0,"",'7'!E73)</f>
        <v/>
      </c>
      <c r="E71" s="49" t="str">
        <f>IF('7'!F73=0,"",'7'!F73)</f>
        <v/>
      </c>
      <c r="F71" s="49" t="str">
        <f>IF('7'!G73=0,"",'7'!G73)</f>
        <v/>
      </c>
      <c r="G71" s="39">
        <f>'7'!H73</f>
        <v>55.7</v>
      </c>
    </row>
    <row r="72" spans="2:7" ht="31.5">
      <c r="B72" s="41" t="str">
        <f>'7'!B74</f>
        <v>Защита населения и территории от чрезвычайных ситуаций природного и техногенного характера, пожарная безопасность</v>
      </c>
      <c r="C72" s="49" t="str">
        <f>IF('7'!D74=0,"",'7'!D74)</f>
        <v>03</v>
      </c>
      <c r="D72" s="49" t="str">
        <f>IF('7'!E74=0,"",'7'!E74)</f>
        <v>10</v>
      </c>
      <c r="E72" s="49" t="str">
        <f>IF('7'!F74=0,"",'7'!F74)</f>
        <v/>
      </c>
      <c r="F72" s="49" t="str">
        <f>IF('7'!G74=0,"",'7'!G74)</f>
        <v/>
      </c>
      <c r="G72" s="42">
        <f>'7'!H74</f>
        <v>55.7</v>
      </c>
    </row>
    <row r="73" spans="2:7">
      <c r="B73" s="41" t="str">
        <f>'7'!B75</f>
        <v>Обеспечение мероприятий по пожарной безопасности</v>
      </c>
      <c r="C73" s="49" t="str">
        <f>IF('7'!D75=0,"",'7'!D75)</f>
        <v>03</v>
      </c>
      <c r="D73" s="49" t="str">
        <f>IF('7'!E75=0,"",'7'!E75)</f>
        <v>10</v>
      </c>
      <c r="E73" s="49" t="str">
        <f>IF('7'!F75=0,"",'7'!F75)</f>
        <v>78 0 00 00000</v>
      </c>
      <c r="F73" s="49" t="str">
        <f>IF('7'!G75=0,"",'7'!G75)</f>
        <v/>
      </c>
      <c r="G73" s="42">
        <f>'7'!H75</f>
        <v>55.7</v>
      </c>
    </row>
    <row r="74" spans="2:7">
      <c r="B74" s="54" t="str">
        <f>'7'!B76</f>
        <v>Мероприятия, связанные с обеспечением безопасности и жизнедеятельности</v>
      </c>
      <c r="C74" s="49" t="str">
        <f>IF('7'!D76=0,"",'7'!D76)</f>
        <v>03</v>
      </c>
      <c r="D74" s="49" t="str">
        <f>IF('7'!E76=0,"",'7'!E76)</f>
        <v>10</v>
      </c>
      <c r="E74" s="49" t="str">
        <f>IF('7'!F76=0,"",'7'!F76)</f>
        <v>78 0 00 23010</v>
      </c>
      <c r="F74" s="49" t="str">
        <f>IF('7'!G76=0,"",'7'!G76)</f>
        <v/>
      </c>
      <c r="G74" s="42">
        <f>'7'!H76</f>
        <v>55.7</v>
      </c>
    </row>
    <row r="75" spans="2:7">
      <c r="B75" s="43" t="str">
        <f>'7'!B77</f>
        <v>Иные закупки товаров, работ и услуг для обеспечения государственных (муниципальных) нужд</v>
      </c>
      <c r="C75" s="49" t="str">
        <f>IF('7'!D77=0,"",'7'!D77)</f>
        <v>03</v>
      </c>
      <c r="D75" s="49" t="str">
        <f>IF('7'!E77=0,"",'7'!E77)</f>
        <v>10</v>
      </c>
      <c r="E75" s="49" t="str">
        <f>IF('7'!F77=0,"",'7'!F77)</f>
        <v>78 0 00 23010</v>
      </c>
      <c r="F75" s="49" t="str">
        <f>IF('7'!G77=0,"",'7'!G77)</f>
        <v>240</v>
      </c>
      <c r="G75" s="42">
        <f>'7'!H77</f>
        <v>55.7</v>
      </c>
    </row>
    <row r="76" spans="2:7">
      <c r="B76" s="37" t="str">
        <f>'7'!B78</f>
        <v>ЖИЛИЩНО-КОММУНАЛЬНОЕ ХОЗЯЙСТВО</v>
      </c>
      <c r="C76" s="49" t="str">
        <f>IF('7'!D78=0,"",'7'!D78)</f>
        <v>05</v>
      </c>
      <c r="D76" s="49" t="str">
        <f>IF('7'!E78=0,"",'7'!E78)</f>
        <v/>
      </c>
      <c r="E76" s="49" t="str">
        <f>IF('7'!F78=0,"",'7'!F78)</f>
        <v/>
      </c>
      <c r="F76" s="49" t="str">
        <f>IF('7'!G78=0,"",'7'!G78)</f>
        <v/>
      </c>
      <c r="G76" s="39">
        <f>'7'!H78</f>
        <v>1465.1</v>
      </c>
    </row>
    <row r="77" spans="2:7">
      <c r="B77" s="44" t="str">
        <f>'7'!B79</f>
        <v>Благоустройство</v>
      </c>
      <c r="C77" s="49" t="str">
        <f>IF('7'!D79=0,"",'7'!D79)</f>
        <v>05</v>
      </c>
      <c r="D77" s="49" t="str">
        <f>IF('7'!E79=0,"",'7'!E79)</f>
        <v>03</v>
      </c>
      <c r="E77" s="100" t="str">
        <f>IF('7'!F79=0,"",'7'!F79)</f>
        <v/>
      </c>
      <c r="F77" s="49" t="str">
        <f>IF('7'!G79=0,"",'7'!G79)</f>
        <v/>
      </c>
      <c r="G77" s="42">
        <f>'7'!H79</f>
        <v>1465.1</v>
      </c>
    </row>
    <row r="78" spans="2:7" ht="31.5">
      <c r="B78" s="41" t="str">
        <f>'7'!B80</f>
        <v>Муниципальная программа "Развитие территории сельского поселения Анхимовское на 2026-2030 годы"</v>
      </c>
      <c r="C78" s="49" t="str">
        <f>IF('7'!D80=0,"",'7'!D80)</f>
        <v>05</v>
      </c>
      <c r="D78" s="101" t="str">
        <f>IF('7'!E80=0,"",'7'!E80)</f>
        <v>03</v>
      </c>
      <c r="E78" s="49" t="str">
        <f>IF('7'!F80=0,"",'7'!F80)</f>
        <v>02 0 00 00000</v>
      </c>
      <c r="F78" s="102" t="str">
        <f>IF('7'!G80=0,"",'7'!G80)</f>
        <v/>
      </c>
      <c r="G78" s="42">
        <f>'7'!H80</f>
        <v>1465.1</v>
      </c>
    </row>
    <row r="79" spans="2:7" ht="31.5">
      <c r="B79" s="54" t="str">
        <f>'7'!B81</f>
        <v>Основное мероприятие 1.1 "Организация и обустройство систем уличного освещения населенных пунктов"</v>
      </c>
      <c r="C79" s="49" t="str">
        <f>IF('7'!D81=0,"",'7'!D81)</f>
        <v>05</v>
      </c>
      <c r="D79" s="101" t="str">
        <f>IF('7'!E81=0,"",'7'!E81)</f>
        <v>03</v>
      </c>
      <c r="E79" s="49" t="str">
        <f>IF('7'!F81=0,"",'7'!F81)</f>
        <v>02 0 01 00000</v>
      </c>
      <c r="F79" s="102" t="str">
        <f>IF('7'!G81=0,"",'7'!G81)</f>
        <v/>
      </c>
      <c r="G79" s="42">
        <f>'7'!H81</f>
        <v>711.9</v>
      </c>
    </row>
    <row r="80" spans="2:7">
      <c r="B80" s="47" t="str">
        <f>'7'!B82</f>
        <v>Организация уличного освещения населенных пунктов поселения</v>
      </c>
      <c r="C80" s="49" t="str">
        <f>IF('7'!D82=0,"",'7'!D82)</f>
        <v>05</v>
      </c>
      <c r="D80" s="101" t="str">
        <f>IF('7'!E82=0,"",'7'!E82)</f>
        <v>03</v>
      </c>
      <c r="E80" s="49" t="str">
        <f>IF('7'!F82=0,"",'7'!F82)</f>
        <v>02 0 01 20220</v>
      </c>
      <c r="F80" s="102" t="str">
        <f>IF('7'!G82=0,"",'7'!G82)</f>
        <v/>
      </c>
      <c r="G80" s="42">
        <f>'7'!H82</f>
        <v>153.19999999999999</v>
      </c>
    </row>
    <row r="81" spans="2:7">
      <c r="B81" s="77" t="str">
        <f>'7'!B83</f>
        <v>Иные закупки товаров, работ и услуг для обеспечения государственных (муниципальных) нужд</v>
      </c>
      <c r="C81" s="49" t="str">
        <f>IF('7'!D83=0,"",'7'!D83)</f>
        <v>05</v>
      </c>
      <c r="D81" s="101" t="str">
        <f>IF('7'!E83=0,"",'7'!E83)</f>
        <v>03</v>
      </c>
      <c r="E81" s="103" t="str">
        <f>IF('7'!F83=0,"",'7'!F83)</f>
        <v>02 0 01 20220</v>
      </c>
      <c r="F81" s="102" t="str">
        <f>IF('7'!G83=0,"",'7'!G83)</f>
        <v>240</v>
      </c>
      <c r="G81" s="39">
        <f>'7'!H83</f>
        <v>153.19999999999999</v>
      </c>
    </row>
    <row r="82" spans="2:7">
      <c r="B82" s="47" t="str">
        <f>'7'!B84</f>
        <v>Мероприятия на организацию уличного освещения</v>
      </c>
      <c r="C82" s="49" t="str">
        <f>IF('7'!D84=0,"",'7'!D84)</f>
        <v>05</v>
      </c>
      <c r="D82" s="101" t="str">
        <f>IF('7'!E84=0,"",'7'!E84)</f>
        <v>03</v>
      </c>
      <c r="E82" s="103" t="str">
        <f>IF('7'!F84=0,"",'7'!F84)</f>
        <v>02 0 01 71090</v>
      </c>
      <c r="F82" s="102" t="str">
        <f>IF('7'!G84=0,"",'7'!G84)</f>
        <v/>
      </c>
      <c r="G82" s="42">
        <f>'7'!H84</f>
        <v>333.5</v>
      </c>
    </row>
    <row r="83" spans="2:7">
      <c r="B83" s="43" t="str">
        <f>'7'!B85</f>
        <v>Иные закупки товаров, работ и услуг для обеспечения государственных (муниципальных) нужд</v>
      </c>
      <c r="C83" s="49" t="str">
        <f>IF('7'!D85=0,"",'7'!D85)</f>
        <v>05</v>
      </c>
      <c r="D83" s="101" t="str">
        <f>IF('7'!E85=0,"",'7'!E85)</f>
        <v>03</v>
      </c>
      <c r="E83" s="49" t="str">
        <f>IF('7'!F85=0,"",'7'!F85)</f>
        <v>02 0 01 71090</v>
      </c>
      <c r="F83" s="102" t="str">
        <f>IF('7'!G85=0,"",'7'!G85)</f>
        <v>240</v>
      </c>
      <c r="G83" s="42">
        <f>'7'!H85</f>
        <v>333.5</v>
      </c>
    </row>
    <row r="84" spans="2:7">
      <c r="B84" s="43" t="str">
        <f>'7'!B86</f>
        <v>Мероприятия по обустройству систем уличного освещения</v>
      </c>
      <c r="C84" s="49" t="str">
        <f>IF('7'!D86=0,"",'7'!D86)</f>
        <v>05</v>
      </c>
      <c r="D84" s="101" t="str">
        <f>IF('7'!E86=0,"",'7'!E86)</f>
        <v>03</v>
      </c>
      <c r="E84" s="49" t="str">
        <f>IF('7'!F86=0,"",'7'!F86)</f>
        <v>02 0 01 73350</v>
      </c>
      <c r="F84" s="102" t="str">
        <f>IF('7'!G86=0,"",'7'!G86)</f>
        <v/>
      </c>
      <c r="G84" s="42">
        <f>'7'!H86</f>
        <v>218.4</v>
      </c>
    </row>
    <row r="85" spans="2:7">
      <c r="B85" s="43" t="str">
        <f>'7'!B87</f>
        <v>Иные закупки товаров, работ и услуг для обеспечения государственных (муниципальных) нужд</v>
      </c>
      <c r="C85" s="49" t="str">
        <f>IF('7'!D87=0,"",'7'!D87)</f>
        <v>05</v>
      </c>
      <c r="D85" s="101" t="str">
        <f>IF('7'!E87=0,"",'7'!E87)</f>
        <v>03</v>
      </c>
      <c r="E85" s="49" t="str">
        <f>IF('7'!F87=0,"",'7'!F87)</f>
        <v>02 0 01 73350</v>
      </c>
      <c r="F85" s="102" t="str">
        <f>IF('7'!G87=0,"",'7'!G87)</f>
        <v>240</v>
      </c>
      <c r="G85" s="42">
        <f>'7'!H87</f>
        <v>218.4</v>
      </c>
    </row>
    <row r="86" spans="2:7">
      <c r="B86" s="43" t="str">
        <f>'7'!B88</f>
        <v>Софинансирование мероприятий по обустройству систем уличного освещения</v>
      </c>
      <c r="C86" s="49" t="str">
        <f>IF('7'!D88=0,"",'7'!D88)</f>
        <v>05</v>
      </c>
      <c r="D86" s="101" t="str">
        <f>IF('7'!E88=0,"",'7'!E88)</f>
        <v>03</v>
      </c>
      <c r="E86" s="49" t="str">
        <f>IF('7'!F88=0,"",'7'!F88)</f>
        <v>02 0 01 S3350</v>
      </c>
      <c r="F86" s="102" t="str">
        <f>IF('7'!G88=0,"",'7'!G88)</f>
        <v/>
      </c>
      <c r="G86" s="42">
        <f>'7'!H88</f>
        <v>6.8000000000000007</v>
      </c>
    </row>
    <row r="87" spans="2:7">
      <c r="B87" s="43" t="str">
        <f>'7'!B89</f>
        <v>Иные закупки товаров, работ и услуг для обеспечения государственных (муниципальных) нужд</v>
      </c>
      <c r="C87" s="49" t="str">
        <f>IF('7'!D89=0,"",'7'!D89)</f>
        <v>05</v>
      </c>
      <c r="D87" s="101" t="str">
        <f>IF('7'!E89=0,"",'7'!E89)</f>
        <v>03</v>
      </c>
      <c r="E87" s="49" t="str">
        <f>IF('7'!F89=0,"",'7'!F89)</f>
        <v>02 0 01 S3350</v>
      </c>
      <c r="F87" s="102" t="str">
        <f>IF('7'!G89=0,"",'7'!G89)</f>
        <v>240</v>
      </c>
      <c r="G87" s="42">
        <f>'7'!H89</f>
        <v>6.8000000000000007</v>
      </c>
    </row>
    <row r="88" spans="2:7">
      <c r="B88" s="62" t="str">
        <f>'7'!B90</f>
        <v>Основное мероприятие 1.2 "Благоустройство и содержание кладбищ"</v>
      </c>
      <c r="C88" s="49" t="str">
        <f>IF('7'!D90=0,"",'7'!D90)</f>
        <v>05</v>
      </c>
      <c r="D88" s="101" t="str">
        <f>IF('7'!E90=0,"",'7'!E90)</f>
        <v>03</v>
      </c>
      <c r="E88" s="49" t="str">
        <f>IF('7'!F90=0,"",'7'!F90)</f>
        <v>02 0 02 00000</v>
      </c>
      <c r="F88" s="102" t="str">
        <f>IF('7'!G90=0,"",'7'!G90)</f>
        <v/>
      </c>
      <c r="G88" s="42">
        <f>'7'!H90</f>
        <v>50</v>
      </c>
    </row>
    <row r="89" spans="2:7">
      <c r="B89" s="47" t="str">
        <f>'7'!B91</f>
        <v>Организация и содержание мест захоронения</v>
      </c>
      <c r="C89" s="49" t="str">
        <f>IF('7'!D91=0,"",'7'!D91)</f>
        <v>05</v>
      </c>
      <c r="D89" s="101" t="str">
        <f>IF('7'!E91=0,"",'7'!E91)</f>
        <v>03</v>
      </c>
      <c r="E89" s="103" t="str">
        <f>IF('7'!F91=0,"",'7'!F91)</f>
        <v>02 0 02 20240</v>
      </c>
      <c r="F89" s="102" t="str">
        <f>IF('7'!G91=0,"",'7'!G91)</f>
        <v/>
      </c>
      <c r="G89" s="42">
        <f>'7'!H91</f>
        <v>50</v>
      </c>
    </row>
    <row r="90" spans="2:7">
      <c r="B90" s="77" t="str">
        <f>'7'!B92</f>
        <v>Иные закупки товаров, работ и услуг для обеспечения государственных (муниципальных) нужд</v>
      </c>
      <c r="C90" s="49" t="str">
        <f>IF('7'!D92=0,"",'7'!D92)</f>
        <v>05</v>
      </c>
      <c r="D90" s="101" t="str">
        <f>IF('7'!E92=0,"",'7'!E92)</f>
        <v>03</v>
      </c>
      <c r="E90" s="103" t="str">
        <f>IF('7'!F92=0,"",'7'!F92)</f>
        <v>02 0 02 20240</v>
      </c>
      <c r="F90" s="102" t="str">
        <f>IF('7'!G92=0,"",'7'!G92)</f>
        <v>240</v>
      </c>
      <c r="G90" s="42">
        <f>'7'!H92</f>
        <v>50</v>
      </c>
    </row>
    <row r="91" spans="2:7">
      <c r="B91" s="41" t="str">
        <f>'7'!B93</f>
        <v>Основное мероприятие 1.3 "Благоустройство территории сельского поселения"</v>
      </c>
      <c r="C91" s="49" t="str">
        <f>IF('7'!D93=0,"",'7'!D93)</f>
        <v>05</v>
      </c>
      <c r="D91" s="49" t="str">
        <f>IF('7'!E93=0,"",'7'!E93)</f>
        <v>03</v>
      </c>
      <c r="E91" s="103" t="str">
        <f>IF('7'!F93=0,"",'7'!F93)</f>
        <v>02 0 03 00000</v>
      </c>
      <c r="F91" s="49" t="str">
        <f>IF('7'!G93=0,"",'7'!G93)</f>
        <v/>
      </c>
      <c r="G91" s="42">
        <f>'7'!H93</f>
        <v>703.2</v>
      </c>
    </row>
    <row r="92" spans="2:7" ht="31.5">
      <c r="B92" s="44" t="str">
        <f>'7'!B94</f>
        <v>Мероприятия в части содержания контейнерных площадок и мест накопления твердых коммунальных отходов на территории поселения</v>
      </c>
      <c r="C92" s="49" t="str">
        <f>IF('7'!D94=0,"",'7'!D94)</f>
        <v>05</v>
      </c>
      <c r="D92" s="49" t="str">
        <f>IF('7'!E94=0,"",'7'!E94)</f>
        <v>03</v>
      </c>
      <c r="E92" s="100" t="str">
        <f>IF('7'!F94=0,"",'7'!F94)</f>
        <v>02 0 03 20110</v>
      </c>
      <c r="F92" s="49" t="str">
        <f>IF('7'!G94=0,"",'7'!G94)</f>
        <v/>
      </c>
      <c r="G92" s="42">
        <f>'7'!H94</f>
        <v>323.2</v>
      </c>
    </row>
    <row r="93" spans="2:7">
      <c r="B93" s="43" t="str">
        <f>'7'!B95</f>
        <v>Иные закупки товаров, работ и услуг для обеспечения государственных (муниципальных) нужд</v>
      </c>
      <c r="C93" s="49" t="str">
        <f>IF('7'!D95=0,"",'7'!D95)</f>
        <v>05</v>
      </c>
      <c r="D93" s="101" t="str">
        <f>IF('7'!E95=0,"",'7'!E95)</f>
        <v>03</v>
      </c>
      <c r="E93" s="49" t="str">
        <f>IF('7'!F95=0,"",'7'!F95)</f>
        <v>02 0 03 20110</v>
      </c>
      <c r="F93" s="102" t="str">
        <f>IF('7'!G95=0,"",'7'!G95)</f>
        <v>240</v>
      </c>
      <c r="G93" s="42">
        <f>'7'!H95</f>
        <v>323.2</v>
      </c>
    </row>
    <row r="94" spans="2:7">
      <c r="B94" s="64" t="str">
        <f>'7'!B96</f>
        <v>Прочие мероприятия по благоустройству поселений</v>
      </c>
      <c r="C94" s="49" t="str">
        <f>IF('7'!D96=0,"",'7'!D96)</f>
        <v>05</v>
      </c>
      <c r="D94" s="101" t="str">
        <f>IF('7'!E96=0,"",'7'!E96)</f>
        <v>03</v>
      </c>
      <c r="E94" s="49" t="str">
        <f>IF('7'!F96=0,"",'7'!F96)</f>
        <v>02 0 03 20250</v>
      </c>
      <c r="F94" s="49" t="str">
        <f>IF('7'!G96=0,"",'7'!G96)</f>
        <v/>
      </c>
      <c r="G94" s="42">
        <f>'7'!H96</f>
        <v>380</v>
      </c>
    </row>
    <row r="95" spans="2:7">
      <c r="B95" s="43" t="str">
        <f>'7'!B97</f>
        <v>Иные закупки товаров, работ и услуг для обеспечения государственных (муниципальных) нужд</v>
      </c>
      <c r="C95" s="49" t="str">
        <f>IF('7'!D97=0,"",'7'!D97)</f>
        <v>05</v>
      </c>
      <c r="D95" s="101" t="str">
        <f>IF('7'!E97=0,"",'7'!E97)</f>
        <v>03</v>
      </c>
      <c r="E95" s="90" t="str">
        <f>IF('7'!F97=0,"",'7'!F97)</f>
        <v>02 0 03 20250</v>
      </c>
      <c r="F95" s="102" t="str">
        <f>IF('7'!G97=0,"",'7'!G97)</f>
        <v>240</v>
      </c>
      <c r="G95" s="42">
        <f>'7'!H97</f>
        <v>380</v>
      </c>
    </row>
    <row r="96" spans="2:7" hidden="1">
      <c r="B96" s="47" t="str">
        <f>'7'!B98</f>
        <v>Софинансирование мероприятий по реализации проекта "Народный бюджет"</v>
      </c>
      <c r="C96" s="49" t="str">
        <f>IF('7'!D98=0,"",'7'!D98)</f>
        <v>05</v>
      </c>
      <c r="D96" s="101" t="str">
        <f>IF('7'!E98=0,"",'7'!E98)</f>
        <v>03</v>
      </c>
      <c r="E96" s="49" t="str">
        <f>IF('7'!F98=0,"",'7'!F98)</f>
        <v>02 0 03 20260</v>
      </c>
      <c r="F96" s="102" t="str">
        <f>IF('7'!G98=0,"",'7'!G98)</f>
        <v/>
      </c>
      <c r="G96" s="42">
        <f>'7'!H98</f>
        <v>0</v>
      </c>
    </row>
    <row r="97" spans="2:7" hidden="1">
      <c r="B97" s="43" t="str">
        <f>'7'!B99</f>
        <v>Иные закупки товаров, работ и услуг для обеспечения государственных (муниципальных) нужд</v>
      </c>
      <c r="C97" s="49" t="str">
        <f>IF('7'!D99=0,"",'7'!D99)</f>
        <v>05</v>
      </c>
      <c r="D97" s="101" t="str">
        <f>IF('7'!E99=0,"",'7'!E99)</f>
        <v>03</v>
      </c>
      <c r="E97" s="49" t="str">
        <f>IF('7'!F99=0,"",'7'!F99)</f>
        <v>02 0 03 20260</v>
      </c>
      <c r="F97" s="49" t="str">
        <f>IF('7'!G99=0,"",'7'!G99)</f>
        <v>240</v>
      </c>
      <c r="G97" s="42">
        <f>'7'!H99</f>
        <v>0</v>
      </c>
    </row>
    <row r="98" spans="2:7" hidden="1">
      <c r="B98" s="47" t="str">
        <f>'7'!B100</f>
        <v>Мероприятия по реализации проекта "Народный бюджет"</v>
      </c>
      <c r="C98" s="49" t="str">
        <f>IF('7'!D100=0,"",'7'!D100)</f>
        <v>05</v>
      </c>
      <c r="D98" s="101" t="str">
        <f>IF('7'!E100=0,"",'7'!E100)</f>
        <v>03</v>
      </c>
      <c r="E98" s="105" t="str">
        <f>IF('7'!F100=0,"",'7'!F100)</f>
        <v>02 0 03 72270</v>
      </c>
      <c r="F98" s="49" t="str">
        <f>IF('7'!G100=0,"",'7'!G100)</f>
        <v/>
      </c>
      <c r="G98" s="42">
        <f>'7'!H100</f>
        <v>0</v>
      </c>
    </row>
    <row r="99" spans="2:7" hidden="1">
      <c r="B99" s="67" t="str">
        <f>'7'!B101</f>
        <v>Иные закупки товаров, работ и услуг для обеспечения государственных (муниципальных) нужд</v>
      </c>
      <c r="C99" s="49" t="str">
        <f>IF('7'!D101=0,"",'7'!D101)</f>
        <v>05</v>
      </c>
      <c r="D99" s="101" t="str">
        <f>IF('7'!E101=0,"",'7'!E101)</f>
        <v>03</v>
      </c>
      <c r="E99" s="49" t="str">
        <f>IF('7'!F101=0,"",'7'!F101)</f>
        <v>02 0 03 72270</v>
      </c>
      <c r="F99" s="102" t="str">
        <f>IF('7'!G101=0,"",'7'!G101)</f>
        <v>240</v>
      </c>
      <c r="G99" s="42">
        <f>'7'!H101</f>
        <v>0</v>
      </c>
    </row>
    <row r="100" spans="2:7">
      <c r="B100" s="37" t="str">
        <f>'7'!B102</f>
        <v>ОБРАЗОВАНИЕ</v>
      </c>
      <c r="C100" s="49" t="str">
        <f>IF('7'!D102=0,"",'7'!D102)</f>
        <v>07</v>
      </c>
      <c r="D100" s="101" t="str">
        <f>IF('7'!E102=0,"",'7'!E102)</f>
        <v/>
      </c>
      <c r="E100" s="49" t="str">
        <f>IF('7'!F102=0,"",'7'!F102)</f>
        <v/>
      </c>
      <c r="F100" s="102" t="str">
        <f>IF('7'!G102=0,"",'7'!G102)</f>
        <v/>
      </c>
      <c r="G100" s="42">
        <f>'7'!H102</f>
        <v>5</v>
      </c>
    </row>
    <row r="101" spans="2:7">
      <c r="B101" s="47" t="str">
        <f>'7'!B103</f>
        <v>Молодежная политика</v>
      </c>
      <c r="C101" s="49" t="str">
        <f>IF('7'!D103=0,"",'7'!D103)</f>
        <v>07</v>
      </c>
      <c r="D101" s="101" t="str">
        <f>IF('7'!E103=0,"",'7'!E103)</f>
        <v>07</v>
      </c>
      <c r="E101" s="49" t="str">
        <f>IF('7'!F103=0,"",'7'!F103)</f>
        <v/>
      </c>
      <c r="F101" s="102" t="str">
        <f>IF('7'!G103=0,"",'7'!G103)</f>
        <v/>
      </c>
      <c r="G101" s="42">
        <f>'7'!H103</f>
        <v>5</v>
      </c>
    </row>
    <row r="102" spans="2:7" ht="31.5">
      <c r="B102" s="64" t="str">
        <f>'7'!B104</f>
        <v>Муниципальная программа "Развитие территории сельского поселения Анхимовское на 2026-2030 годы"</v>
      </c>
      <c r="C102" s="49" t="str">
        <f>IF('7'!D104=0,"",'7'!D104)</f>
        <v>07</v>
      </c>
      <c r="D102" s="101" t="str">
        <f>IF('7'!E104=0,"",'7'!E104)</f>
        <v>07</v>
      </c>
      <c r="E102" s="49" t="str">
        <f>IF('7'!F104=0,"",'7'!F104)</f>
        <v>02 0 00 00000</v>
      </c>
      <c r="F102" s="102" t="str">
        <f>IF('7'!G104=0,"",'7'!G104)</f>
        <v/>
      </c>
      <c r="G102" s="42">
        <f>'7'!H104</f>
        <v>5</v>
      </c>
    </row>
    <row r="103" spans="2:7" ht="31.5">
      <c r="B103" s="47" t="str">
        <f>'7'!B105</f>
        <v>Основное мероприятие 1.4 "Организация и проведение мероприятий по направлениям молодежной политики"</v>
      </c>
      <c r="C103" s="49" t="str">
        <f>IF('7'!D105=0,"",'7'!D105)</f>
        <v>07</v>
      </c>
      <c r="D103" s="101" t="str">
        <f>IF('7'!E105=0,"",'7'!E105)</f>
        <v>07</v>
      </c>
      <c r="E103" s="49" t="str">
        <f>IF('7'!F105=0,"",'7'!F105)</f>
        <v>02 0 04 00000</v>
      </c>
      <c r="F103" s="102" t="str">
        <f>IF('7'!G105=0,"",'7'!G105)</f>
        <v/>
      </c>
      <c r="G103" s="42">
        <f>'7'!H105</f>
        <v>5</v>
      </c>
    </row>
    <row r="104" spans="2:7">
      <c r="B104" s="47" t="str">
        <f>'7'!B106</f>
        <v>Проведение мероприятий для детей и молодежи</v>
      </c>
      <c r="C104" s="49" t="str">
        <f>IF('7'!D106=0,"",'7'!D106)</f>
        <v>07</v>
      </c>
      <c r="D104" s="101" t="str">
        <f>IF('7'!E106=0,"",'7'!E106)</f>
        <v>07</v>
      </c>
      <c r="E104" s="49" t="str">
        <f>IF('7'!F106=0,"",'7'!F106)</f>
        <v>02 0 04 20590</v>
      </c>
      <c r="F104" s="102" t="str">
        <f>IF('7'!G106=0,"",'7'!G106)</f>
        <v/>
      </c>
      <c r="G104" s="42">
        <f>'7'!H106</f>
        <v>5</v>
      </c>
    </row>
    <row r="105" spans="2:7">
      <c r="B105" s="43" t="str">
        <f>'7'!B107</f>
        <v>Иные закупки товаров, работ и услуг для обеспечения государственных (муниципальных) нужд</v>
      </c>
      <c r="C105" s="49" t="str">
        <f>IF('7'!D107=0,"",'7'!D107)</f>
        <v>07</v>
      </c>
      <c r="D105" s="101" t="str">
        <f>IF('7'!E107=0,"",'7'!E107)</f>
        <v>07</v>
      </c>
      <c r="E105" s="49" t="str">
        <f>IF('7'!F107=0,"",'7'!F107)</f>
        <v>02 0 04 20590</v>
      </c>
      <c r="F105" s="102" t="str">
        <f>IF('7'!G107=0,"",'7'!G107)</f>
        <v>240</v>
      </c>
      <c r="G105" s="42">
        <f>'7'!H107</f>
        <v>5</v>
      </c>
    </row>
    <row r="106" spans="2:7">
      <c r="B106" s="60" t="str">
        <f>'7'!B108</f>
        <v>КУЛЬТУРА, КИНЕМАТОГРАФИЯ</v>
      </c>
      <c r="C106" s="49" t="str">
        <f>IF('7'!D108=0,"",'7'!D108)</f>
        <v>08</v>
      </c>
      <c r="D106" s="101" t="str">
        <f>IF('7'!E108=0,"",'7'!E108)</f>
        <v/>
      </c>
      <c r="E106" s="49" t="str">
        <f>IF('7'!F108=0,"",'7'!F108)</f>
        <v/>
      </c>
      <c r="F106" s="102" t="str">
        <f>IF('7'!G108=0,"",'7'!G108)</f>
        <v/>
      </c>
      <c r="G106" s="42">
        <f>'7'!H108</f>
        <v>1313.2</v>
      </c>
    </row>
    <row r="107" spans="2:7">
      <c r="B107" s="41" t="str">
        <f>'7'!B109</f>
        <v>Культура</v>
      </c>
      <c r="C107" s="49" t="str">
        <f>IF('7'!D109=0,"",'7'!D109)</f>
        <v>08</v>
      </c>
      <c r="D107" s="49" t="str">
        <f>IF('7'!E109=0,"",'7'!E109)</f>
        <v>01</v>
      </c>
      <c r="E107" s="103" t="str">
        <f>IF('7'!F109=0,"",'7'!F109)</f>
        <v/>
      </c>
      <c r="F107" s="49" t="str">
        <f>IF('7'!G109=0,"",'7'!G109)</f>
        <v/>
      </c>
      <c r="G107" s="39">
        <f>'7'!H109</f>
        <v>1313.2</v>
      </c>
    </row>
    <row r="108" spans="2:7">
      <c r="B108" s="41" t="str">
        <f>'7'!B110</f>
        <v>Иные межбюджетные трансферты</v>
      </c>
      <c r="C108" s="49" t="str">
        <f>IF('7'!D110=0,"",'7'!D110)</f>
        <v>08</v>
      </c>
      <c r="D108" s="49" t="str">
        <f>IF('7'!E110=0,"",'7'!E110)</f>
        <v>01</v>
      </c>
      <c r="E108" s="103" t="str">
        <f>IF('7'!F110=0,"",'7'!F110)</f>
        <v>76 0 00 00000</v>
      </c>
      <c r="F108" s="49" t="str">
        <f>IF('7'!G110=0,"",'7'!G110)</f>
        <v/>
      </c>
      <c r="G108" s="42">
        <f>'7'!H110</f>
        <v>1313.2</v>
      </c>
    </row>
    <row r="109" spans="2:7">
      <c r="B109" s="43" t="str">
        <f>'7'!B111</f>
        <v>Иные межбюджетные трансферты на осуществление полномочий в сфере культуры</v>
      </c>
      <c r="C109" s="49" t="str">
        <f>IF('7'!D111=0,"",'7'!D111)</f>
        <v>08</v>
      </c>
      <c r="D109" s="49" t="str">
        <f>IF('7'!E111=0,"",'7'!E111)</f>
        <v>01</v>
      </c>
      <c r="E109" s="103" t="str">
        <f>IF('7'!F111=0,"",'7'!F111)</f>
        <v>76 4 00 00000</v>
      </c>
      <c r="F109" s="49" t="str">
        <f>IF('7'!G111=0,"",'7'!G111)</f>
        <v/>
      </c>
      <c r="G109" s="42">
        <f>'7'!H111</f>
        <v>1313.2</v>
      </c>
    </row>
    <row r="110" spans="2:7" ht="31.5">
      <c r="B110" s="41" t="str">
        <f>'7'!B112</f>
        <v>Иные межбюджетные трансферты, перечисляемые в бюджет муниципального района в соответствии с заключенными Соглашениями</v>
      </c>
      <c r="C110" s="49" t="str">
        <f>IF('7'!D112=0,"",'7'!D112)</f>
        <v>08</v>
      </c>
      <c r="D110" s="49" t="str">
        <f>IF('7'!E112=0,"",'7'!E112)</f>
        <v>01</v>
      </c>
      <c r="E110" s="103" t="str">
        <f>IF('7'!F112=0,"",'7'!F112)</f>
        <v>76 4 00 64010</v>
      </c>
      <c r="F110" s="49" t="str">
        <f>IF('7'!G112=0,"",'7'!G112)</f>
        <v/>
      </c>
      <c r="G110" s="42">
        <f>'7'!H112</f>
        <v>1313.2</v>
      </c>
    </row>
    <row r="111" spans="2:7">
      <c r="B111" s="41" t="str">
        <f>'7'!B113</f>
        <v>Иные межбюджетные трансферты</v>
      </c>
      <c r="C111" s="49" t="str">
        <f>IF('7'!D113=0,"",'7'!D113)</f>
        <v>08</v>
      </c>
      <c r="D111" s="49" t="str">
        <f>IF('7'!E113=0,"",'7'!E113)</f>
        <v>01</v>
      </c>
      <c r="E111" s="103" t="str">
        <f>IF('7'!F113=0,"",'7'!F113)</f>
        <v>76 4 00 64010</v>
      </c>
      <c r="F111" s="49" t="str">
        <f>IF('7'!G113=0,"",'7'!G113)</f>
        <v>540</v>
      </c>
      <c r="G111" s="42">
        <f>'7'!H113</f>
        <v>1313.2</v>
      </c>
    </row>
    <row r="112" spans="2:7" hidden="1">
      <c r="B112" s="41" t="str">
        <f>'7'!B114</f>
        <v>Другие вопросы в области культуры, кинематографии</v>
      </c>
      <c r="C112" s="49" t="str">
        <f>IF('7'!D114=0,"",'7'!D114)</f>
        <v>08</v>
      </c>
      <c r="D112" s="49" t="str">
        <f>IF('7'!E114=0,"",'7'!E114)</f>
        <v>04</v>
      </c>
      <c r="E112" s="103" t="str">
        <f>IF('7'!F114=0,"",'7'!F114)</f>
        <v/>
      </c>
      <c r="F112" s="49" t="str">
        <f>IF('7'!G114=0,"",'7'!G114)</f>
        <v/>
      </c>
      <c r="G112" s="39">
        <f>'7'!H114</f>
        <v>0</v>
      </c>
    </row>
    <row r="113" spans="2:7" hidden="1">
      <c r="B113" s="41" t="str">
        <f>'7'!B115</f>
        <v>Мероприятия в сфере культуры</v>
      </c>
      <c r="C113" s="49" t="str">
        <f>IF('7'!D115=0,"",'7'!D115)</f>
        <v>08</v>
      </c>
      <c r="D113" s="49" t="str">
        <f>IF('7'!E115=0,"",'7'!E115)</f>
        <v>04</v>
      </c>
      <c r="E113" s="49" t="str">
        <f>IF('7'!F115=0,"",'7'!F115)</f>
        <v>68 0 00 00000</v>
      </c>
      <c r="F113" s="49" t="str">
        <f>IF('7'!G115=0,"",'7'!G115)</f>
        <v/>
      </c>
      <c r="G113" s="42">
        <f>'7'!H115</f>
        <v>0</v>
      </c>
    </row>
    <row r="114" spans="2:7" hidden="1">
      <c r="B114" s="41" t="str">
        <f>'7'!B116</f>
        <v>Софинансирование мероприятий по реализации проекта "Народный бюджет"</v>
      </c>
      <c r="C114" s="49" t="str">
        <f>IF('7'!D116=0,"",'7'!D116)</f>
        <v>08</v>
      </c>
      <c r="D114" s="49" t="str">
        <f>IF('7'!E116=0,"",'7'!E116)</f>
        <v>04</v>
      </c>
      <c r="E114" s="49" t="str">
        <f>IF('7'!F116=0,"",'7'!F116)</f>
        <v>68 0 00 20260</v>
      </c>
      <c r="F114" s="49" t="str">
        <f>IF('7'!G116=0,"",'7'!G116)</f>
        <v/>
      </c>
      <c r="G114" s="42">
        <f>'7'!H116</f>
        <v>0</v>
      </c>
    </row>
    <row r="115" spans="2:7" hidden="1">
      <c r="B115" s="43" t="str">
        <f>'7'!B117</f>
        <v>Иные закупки товаров, работ и услуг для обеспечения государственных (муниципальных) нужд</v>
      </c>
      <c r="C115" s="49" t="str">
        <f>IF('7'!D117=0,"",'7'!D117)</f>
        <v>08</v>
      </c>
      <c r="D115" s="49" t="str">
        <f>IF('7'!E117=0,"",'7'!E117)</f>
        <v>04</v>
      </c>
      <c r="E115" s="49" t="str">
        <f>IF('7'!F117=0,"",'7'!F117)</f>
        <v>68 0 00 20260</v>
      </c>
      <c r="F115" s="49" t="str">
        <f>IF('7'!G117=0,"",'7'!G117)</f>
        <v>240</v>
      </c>
      <c r="G115" s="42">
        <f>'7'!H117</f>
        <v>0</v>
      </c>
    </row>
    <row r="116" spans="2:7" hidden="1">
      <c r="B116" s="41" t="str">
        <f>'7'!B118</f>
        <v>Мероприятия по реализации проекта "Народный бюджет"</v>
      </c>
      <c r="C116" s="49" t="str">
        <f>IF('7'!D118=0,"",'7'!D118)</f>
        <v>08</v>
      </c>
      <c r="D116" s="49" t="str">
        <f>IF('7'!E118=0,"",'7'!E118)</f>
        <v>04</v>
      </c>
      <c r="E116" s="49" t="str">
        <f>IF('7'!F118=0,"",'7'!F118)</f>
        <v>68 0 00 72270</v>
      </c>
      <c r="F116" s="49" t="str">
        <f>IF('7'!G118=0,"",'7'!G118)</f>
        <v/>
      </c>
      <c r="G116" s="42">
        <f>'7'!H118</f>
        <v>0</v>
      </c>
    </row>
    <row r="117" spans="2:7" hidden="1">
      <c r="B117" s="43" t="str">
        <f>'7'!B119</f>
        <v>Иные закупки товаров, работ и услуг для обеспечения государственных (муниципальных) нужд</v>
      </c>
      <c r="C117" s="49" t="str">
        <f>IF('7'!D119=0,"",'7'!D119)</f>
        <v>08</v>
      </c>
      <c r="D117" s="49" t="str">
        <f>IF('7'!E119=0,"",'7'!E119)</f>
        <v>04</v>
      </c>
      <c r="E117" s="49" t="str">
        <f>IF('7'!F119=0,"",'7'!F119)</f>
        <v>68 0 00 72270</v>
      </c>
      <c r="F117" s="49" t="str">
        <f>IF('7'!G119=0,"",'7'!G119)</f>
        <v>240</v>
      </c>
      <c r="G117" s="42">
        <f>'7'!H119</f>
        <v>0</v>
      </c>
    </row>
    <row r="118" spans="2:7">
      <c r="B118" s="37" t="str">
        <f>'7'!B120</f>
        <v>СОЦИАЛЬНАЯ ПОЛИТИКА</v>
      </c>
      <c r="C118" s="49" t="str">
        <f>IF('7'!D120=0,"",'7'!D120)</f>
        <v>10</v>
      </c>
      <c r="D118" s="49" t="str">
        <f>IF('7'!E120=0,"",'7'!E120)</f>
        <v/>
      </c>
      <c r="E118" s="49" t="str">
        <f>IF('7'!F120=0,"",'7'!F120)</f>
        <v/>
      </c>
      <c r="F118" s="49" t="str">
        <f>IF('7'!G120=0,"",'7'!G120)</f>
        <v/>
      </c>
      <c r="G118" s="42">
        <f>'7'!H120</f>
        <v>332.7</v>
      </c>
    </row>
    <row r="119" spans="2:7">
      <c r="B119" s="41" t="str">
        <f>'7'!B121</f>
        <v>Пенсионное обеспечение</v>
      </c>
      <c r="C119" s="49" t="str">
        <f>IF('7'!D121=0,"",'7'!D121)</f>
        <v>10</v>
      </c>
      <c r="D119" s="49" t="str">
        <f>IF('7'!E121=0,"",'7'!E121)</f>
        <v>01</v>
      </c>
      <c r="E119" s="49" t="str">
        <f>IF('7'!F121=0,"",'7'!F121)</f>
        <v/>
      </c>
      <c r="F119" s="49" t="str">
        <f>IF('7'!G121=0,"",'7'!G121)</f>
        <v/>
      </c>
      <c r="G119" s="42">
        <f>'7'!H121</f>
        <v>332.7</v>
      </c>
    </row>
    <row r="120" spans="2:7">
      <c r="B120" s="41" t="str">
        <f>'7'!B122</f>
        <v>Мероприятия в сфере социальной политики</v>
      </c>
      <c r="C120" s="49" t="str">
        <f>IF('7'!D122=0,"",'7'!D122)</f>
        <v>10</v>
      </c>
      <c r="D120" s="49" t="str">
        <f>IF('7'!E122=0,"",'7'!E122)</f>
        <v>01</v>
      </c>
      <c r="E120" s="49" t="str">
        <f>IF('7'!F122=0,"",'7'!F122)</f>
        <v>83 0 00 00000</v>
      </c>
      <c r="F120" s="49" t="str">
        <f>IF('7'!G122=0,"",'7'!G122)</f>
        <v/>
      </c>
      <c r="G120" s="52">
        <f>'7'!H122</f>
        <v>332.7</v>
      </c>
    </row>
    <row r="121" spans="2:7">
      <c r="B121" s="41" t="str">
        <f>'7'!B123</f>
        <v>Пенсионное обеспечение за выслугу лет</v>
      </c>
      <c r="C121" s="49" t="str">
        <f>IF('7'!D123=0,"",'7'!D123)</f>
        <v>10</v>
      </c>
      <c r="D121" s="49" t="str">
        <f>IF('7'!E123=0,"",'7'!E123)</f>
        <v>01</v>
      </c>
      <c r="E121" s="49" t="str">
        <f>IF('7'!F123=0,"",'7'!F123)</f>
        <v>83 0 00 83010</v>
      </c>
      <c r="F121" s="49" t="str">
        <f>IF('7'!G123=0,"",'7'!G123)</f>
        <v/>
      </c>
      <c r="G121" s="42">
        <f>'7'!H123</f>
        <v>332.7</v>
      </c>
    </row>
    <row r="122" spans="2:7">
      <c r="B122" s="41" t="str">
        <f>'7'!B124</f>
        <v>Публичные нормативные социальные выплаты гражданам</v>
      </c>
      <c r="C122" s="49" t="str">
        <f>IF('7'!D124=0,"",'7'!D124)</f>
        <v>10</v>
      </c>
      <c r="D122" s="49" t="str">
        <f>IF('7'!E124=0,"",'7'!E124)</f>
        <v>01</v>
      </c>
      <c r="E122" s="49" t="str">
        <f>IF('7'!F124=0,"",'7'!F124)</f>
        <v>83 0 00 83010</v>
      </c>
      <c r="F122" s="49" t="str">
        <f>IF('7'!G124=0,"",'7'!G124)</f>
        <v>310</v>
      </c>
      <c r="G122" s="42">
        <f>'7'!H124</f>
        <v>332.7</v>
      </c>
    </row>
    <row r="123" spans="2:7">
      <c r="B123" s="37" t="str">
        <f>'7'!B125</f>
        <v>ФИЗИЧЕСКАЯ КУЛЬТУРА И СПОРТ</v>
      </c>
      <c r="C123" s="49" t="str">
        <f>IF('7'!D125=0,"",'7'!D125)</f>
        <v>11</v>
      </c>
      <c r="D123" s="49" t="str">
        <f>IF('7'!E125=0,"",'7'!E125)</f>
        <v/>
      </c>
      <c r="E123" s="49" t="str">
        <f>IF('7'!F125=0,"",'7'!F125)</f>
        <v/>
      </c>
      <c r="F123" s="49" t="str">
        <f>IF('7'!G125=0,"",'7'!G125)</f>
        <v/>
      </c>
      <c r="G123" s="42">
        <f>'7'!H125</f>
        <v>30</v>
      </c>
    </row>
    <row r="124" spans="2:7">
      <c r="B124" s="41" t="str">
        <f>'7'!B126</f>
        <v>Физическая культура</v>
      </c>
      <c r="C124" s="49" t="str">
        <f>IF('7'!D126=0,"",'7'!D126)</f>
        <v>11</v>
      </c>
      <c r="D124" s="49" t="str">
        <f>IF('7'!E126=0,"",'7'!E126)</f>
        <v>01</v>
      </c>
      <c r="E124" s="49" t="str">
        <f>IF('7'!F126=0,"",'7'!F126)</f>
        <v/>
      </c>
      <c r="F124" s="49" t="str">
        <f>IF('7'!G126=0,"",'7'!G126)</f>
        <v/>
      </c>
      <c r="G124" s="39">
        <f>'7'!H126</f>
        <v>30</v>
      </c>
    </row>
    <row r="125" spans="2:7" ht="31.5">
      <c r="B125" s="41" t="str">
        <f>'7'!B127</f>
        <v>Муниципальная программа "Развитие территории сельского поселения Анхимовское на 2026-2030 годы"</v>
      </c>
      <c r="C125" s="49" t="str">
        <f>IF('7'!D127=0,"",'7'!D127)</f>
        <v>11</v>
      </c>
      <c r="D125" s="49" t="str">
        <f>IF('7'!E127=0,"",'7'!E127)</f>
        <v>01</v>
      </c>
      <c r="E125" s="49" t="str">
        <f>IF('7'!F127=0,"",'7'!F127)</f>
        <v>02 0 00 00000</v>
      </c>
      <c r="F125" s="49" t="str">
        <f>IF('7'!G127=0,"",'7'!G127)</f>
        <v/>
      </c>
      <c r="G125" s="42">
        <f>'7'!H127</f>
        <v>30</v>
      </c>
    </row>
    <row r="126" spans="2:7" ht="31.5">
      <c r="B126" s="41" t="str">
        <f>'7'!B128</f>
        <v>Основное мероприятие 1.5 "Организация и проведение мероприятий в сфере физической культуры и спорта"</v>
      </c>
      <c r="C126" s="49" t="str">
        <f>IF('7'!D128=0,"",'7'!D128)</f>
        <v>11</v>
      </c>
      <c r="D126" s="49" t="str">
        <f>IF('7'!E128=0,"",'7'!E128)</f>
        <v>01</v>
      </c>
      <c r="E126" s="49" t="str">
        <f>IF('7'!F128=0,"",'7'!F128)</f>
        <v>02 0 05 00000</v>
      </c>
      <c r="F126" s="49" t="str">
        <f>IF('7'!G128=0,"",'7'!G128)</f>
        <v/>
      </c>
      <c r="G126" s="42">
        <f>'7'!H128</f>
        <v>30</v>
      </c>
    </row>
    <row r="127" spans="2:7">
      <c r="B127" s="68" t="str">
        <f>'7'!B129</f>
        <v>Мероприятия в области спорта и физической культуры</v>
      </c>
      <c r="C127" s="100" t="str">
        <f>IF('7'!D129=0,"",'7'!D129)</f>
        <v>11</v>
      </c>
      <c r="D127" s="100" t="str">
        <f>IF('7'!E129=0,"",'7'!E129)</f>
        <v>01</v>
      </c>
      <c r="E127" s="49" t="str">
        <f>IF('7'!F129=0,"",'7'!F129)</f>
        <v>02 0 05 02590</v>
      </c>
      <c r="F127" s="100" t="str">
        <f>IF('7'!G129=0,"",'7'!G129)</f>
        <v/>
      </c>
      <c r="G127" s="69">
        <f>'7'!H129</f>
        <v>30</v>
      </c>
    </row>
    <row r="128" spans="2:7">
      <c r="B128" s="88" t="str">
        <f>'7'!B130</f>
        <v>Иные закупки товаров, работ и услуг для обеспечения государственных (муниципальных) нужд</v>
      </c>
      <c r="C128" s="100" t="str">
        <f>IF('7'!D130=0,"",'7'!D130)</f>
        <v>11</v>
      </c>
      <c r="D128" s="100" t="str">
        <f>IF('7'!E130=0,"",'7'!E130)</f>
        <v>01</v>
      </c>
      <c r="E128" s="49" t="str">
        <f>IF('7'!F130=0,"",'7'!F130)</f>
        <v>02 0 05 02590</v>
      </c>
      <c r="F128" s="100" t="str">
        <f>IF('7'!G130=0,"",'7'!G130)</f>
        <v>240</v>
      </c>
      <c r="G128" s="69">
        <f>'7'!H130</f>
        <v>30</v>
      </c>
    </row>
    <row r="129" spans="2:7">
      <c r="B129" s="104" t="str">
        <f>'7'!B131</f>
        <v>Итого расходов</v>
      </c>
      <c r="C129" s="106" t="str">
        <f>IF('7'!D131=0,"",'7'!D131)</f>
        <v/>
      </c>
      <c r="D129" s="106" t="str">
        <f>IF('7'!E131=0,"",'7'!E131)</f>
        <v/>
      </c>
      <c r="E129" s="106" t="str">
        <f>IF('7'!F131=0,"",'7'!F131)</f>
        <v/>
      </c>
      <c r="F129" s="106" t="str">
        <f>IF('7'!G131=0,"",'7'!G131)</f>
        <v/>
      </c>
      <c r="G129" s="39">
        <f>'7'!H131</f>
        <v>7479.5</v>
      </c>
    </row>
    <row r="130" spans="2:7">
      <c r="B130" s="89" t="str">
        <f>'7'!B132</f>
        <v>условно утверждаемые расходы</v>
      </c>
      <c r="C130" s="107" t="str">
        <f>IF('7'!D132=0,"",'7'!D132)</f>
        <v/>
      </c>
      <c r="D130" s="107" t="str">
        <f>IF('7'!E132=0,"",'7'!E132)</f>
        <v/>
      </c>
      <c r="E130" s="108" t="str">
        <f>IF('7'!F132=0,"",'7'!F132)</f>
        <v/>
      </c>
      <c r="F130" s="107" t="str">
        <f>IF('7'!G132=0,"",'7'!G132)</f>
        <v/>
      </c>
      <c r="G130" s="72">
        <f>'7'!H132</f>
        <v>337.4</v>
      </c>
    </row>
    <row r="131" spans="2:7">
      <c r="B131" s="104" t="str">
        <f>'7'!B133</f>
        <v>Всего расходов</v>
      </c>
      <c r="C131" s="99" t="str">
        <f>IF('7'!D133=0,"",'7'!D133)</f>
        <v/>
      </c>
      <c r="D131" s="99" t="str">
        <f>IF('7'!E133=0,"",'7'!E133)</f>
        <v/>
      </c>
      <c r="E131" s="109" t="str">
        <f>IF('7'!F133=0,"",'7'!F133)</f>
        <v/>
      </c>
      <c r="F131" s="99" t="str">
        <f>IF('7'!G133=0,"",'7'!G133)</f>
        <v/>
      </c>
      <c r="G131" s="39">
        <f>'7'!H133</f>
        <v>7816.9</v>
      </c>
    </row>
  </sheetData>
  <autoFilter ref="A20:G131">
    <filterColumn colId="6">
      <filters>
        <filter val="1 313,2"/>
        <filter val="1 389,4"/>
        <filter val="1 465,1"/>
        <filter val="10,0"/>
        <filter val="11,0"/>
        <filter val="150,2"/>
        <filter val="192,2"/>
        <filter val="193,0"/>
        <filter val="2 390,8"/>
        <filter val="2 935,7"/>
        <filter val="2 992,9"/>
        <filter val="2,0"/>
        <filter val="218,4"/>
        <filter val="247,5"/>
        <filter val="25,0"/>
        <filter val="30,0"/>
        <filter val="31,1"/>
        <filter val="323,2"/>
        <filter val="332,7"/>
        <filter val="333,5"/>
        <filter val="337,4"/>
        <filter val="380,0"/>
        <filter val="4 085,6"/>
        <filter val="48,2"/>
        <filter val="5,0"/>
        <filter val="50,0"/>
        <filter val="54,5"/>
        <filter val="544,9"/>
        <filter val="55,2"/>
        <filter val="55,7"/>
        <filter val="6,1"/>
        <filter val="7 479,5"/>
        <filter val="7 816,9"/>
        <filter val="7,0"/>
        <filter val="703,2"/>
        <filter val="711,9"/>
        <filter val="804,1"/>
        <filter val="9,8"/>
        <filter val="990,4"/>
      </filters>
    </filterColumn>
  </autoFilter>
  <mergeCells count="5">
    <mergeCell ref="B18:B19"/>
    <mergeCell ref="C18:C19"/>
    <mergeCell ref="D18:D19"/>
    <mergeCell ref="E18:E19"/>
    <mergeCell ref="F18:F19"/>
  </mergeCells>
  <conditionalFormatting sqref="B21:B128">
    <cfRule type="containsText" dxfId="11" priority="1" operator="containsText" text="Основное мероприятие">
      <formula>NOT(ISERROR(SEARCH("Основное мероприятие",B21)))</formula>
    </cfRule>
    <cfRule type="containsText" dxfId="10" priority="2" operator="containsText" text="Муниципальная программа">
      <formula>NOT(ISERROR(SEARCH("Муниципальная программа",B21)))</formula>
    </cfRule>
  </conditionalFormatting>
  <pageMargins left="0.70866141732283472" right="0.70866141732283472" top="0.39370078740157483" bottom="0.39370078740157483" header="0.31496062992125984" footer="0.31496062992125984"/>
  <pageSetup paperSize="9" scale="61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1">
    <tabColor rgb="FF92D050"/>
    <pageSetUpPr fitToPage="1"/>
  </sheetPr>
  <dimension ref="A1:I137"/>
  <sheetViews>
    <sheetView view="pageBreakPreview" topLeftCell="B100" zoomScale="90" zoomScaleNormal="90" zoomScaleSheetLayoutView="90" workbookViewId="0">
      <selection activeCell="H135" sqref="H135"/>
    </sheetView>
  </sheetViews>
  <sheetFormatPr defaultRowHeight="15.75"/>
  <cols>
    <col min="1" max="1" width="28.7109375" style="78" hidden="1" customWidth="1"/>
    <col min="2" max="2" width="77" style="78" customWidth="1"/>
    <col min="3" max="3" width="6.85546875" style="78" bestFit="1" customWidth="1"/>
    <col min="4" max="5" width="7.28515625" style="78" customWidth="1"/>
    <col min="6" max="6" width="14.42578125" style="78" bestFit="1" customWidth="1"/>
    <col min="7" max="7" width="7.28515625" style="78" customWidth="1"/>
    <col min="8" max="9" width="11.28515625" style="78" customWidth="1"/>
    <col min="10" max="16384" width="9.140625" style="78"/>
  </cols>
  <sheetData>
    <row r="1" spans="2:9">
      <c r="H1" s="79"/>
      <c r="I1" s="79" t="s">
        <v>97</v>
      </c>
    </row>
    <row r="2" spans="2:9">
      <c r="H2" s="79"/>
      <c r="I2" s="79" t="str">
        <f>'1'!F2</f>
        <v>к решению Совета сельского поселения Анхимовское</v>
      </c>
    </row>
    <row r="3" spans="2:9">
      <c r="H3" s="79"/>
      <c r="I3" s="79" t="str">
        <f>'1'!F3</f>
        <v>от 00.08.2024 года № 00</v>
      </c>
    </row>
    <row r="5" spans="2:9">
      <c r="H5" s="79"/>
      <c r="I5" s="79" t="s">
        <v>97</v>
      </c>
    </row>
    <row r="6" spans="2:9">
      <c r="H6" s="79"/>
      <c r="I6" s="79" t="str">
        <f>'1'!F6</f>
        <v>к решению Совета сельского поселения</v>
      </c>
    </row>
    <row r="7" spans="2:9">
      <c r="H7" s="79"/>
      <c r="I7" s="79" t="str">
        <f>'1'!F7</f>
        <v>Анхимовское от 20.12.2023 года № 62</v>
      </c>
    </row>
    <row r="8" spans="2:9">
      <c r="H8" s="79"/>
      <c r="I8" s="79" t="str">
        <f>'1'!F8</f>
        <v xml:space="preserve"> "О бюджете сельского поселения Анхимовское</v>
      </c>
    </row>
    <row r="9" spans="2:9">
      <c r="H9" s="79"/>
      <c r="I9" s="79" t="str">
        <f>'1'!F9</f>
        <v>на 2024 год и плановый период 2025 и 2026 годов"</v>
      </c>
    </row>
    <row r="11" spans="2:9">
      <c r="B11" s="80" t="s">
        <v>98</v>
      </c>
      <c r="C11" s="80"/>
      <c r="D11" s="80"/>
      <c r="E11" s="81"/>
      <c r="F11" s="81"/>
      <c r="G11" s="81"/>
      <c r="H11" s="81"/>
      <c r="I11" s="81"/>
    </row>
    <row r="12" spans="2:9">
      <c r="B12" s="80" t="s">
        <v>127</v>
      </c>
      <c r="C12" s="80"/>
      <c r="D12" s="80"/>
      <c r="E12" s="81"/>
      <c r="F12" s="81"/>
      <c r="G12" s="81"/>
      <c r="H12" s="81"/>
      <c r="I12" s="81"/>
    </row>
    <row r="13" spans="2:9">
      <c r="B13" s="80" t="s">
        <v>103</v>
      </c>
      <c r="C13" s="80"/>
      <c r="D13" s="80"/>
      <c r="E13" s="81"/>
      <c r="F13" s="81"/>
      <c r="G13" s="81"/>
      <c r="H13" s="81"/>
      <c r="I13" s="81"/>
    </row>
    <row r="14" spans="2:9">
      <c r="B14" s="80" t="s">
        <v>102</v>
      </c>
      <c r="C14" s="80"/>
      <c r="D14" s="80"/>
      <c r="E14" s="81"/>
      <c r="F14" s="81"/>
      <c r="G14" s="81"/>
      <c r="H14" s="81"/>
      <c r="I14" s="81"/>
    </row>
    <row r="15" spans="2:9">
      <c r="B15" s="80" t="s">
        <v>105</v>
      </c>
      <c r="C15" s="80"/>
      <c r="D15" s="80"/>
      <c r="E15" s="81"/>
      <c r="F15" s="81"/>
      <c r="G15" s="81"/>
      <c r="H15" s="81"/>
      <c r="I15" s="81"/>
    </row>
    <row r="16" spans="2:9">
      <c r="B16" s="80" t="str">
        <f>справочник!A11</f>
        <v>НА 2024 ГОД И ПЛАНОВЫЙ ПЕРИОД 2025 ГОДА</v>
      </c>
      <c r="C16" s="80"/>
      <c r="D16" s="80"/>
      <c r="E16" s="81"/>
      <c r="F16" s="81"/>
      <c r="G16" s="81"/>
      <c r="H16" s="81"/>
      <c r="I16" s="81"/>
    </row>
    <row r="17" spans="2:9">
      <c r="B17" s="80"/>
      <c r="C17" s="80"/>
      <c r="D17" s="80"/>
      <c r="E17" s="81"/>
      <c r="F17" s="81"/>
      <c r="G17" s="81"/>
      <c r="H17" s="81"/>
      <c r="I17" s="81"/>
    </row>
    <row r="18" spans="2:9">
      <c r="H18" s="79"/>
      <c r="I18" s="79" t="s">
        <v>3</v>
      </c>
    </row>
    <row r="19" spans="2:9">
      <c r="B19" s="117" t="s">
        <v>36</v>
      </c>
      <c r="C19" s="118" t="s">
        <v>96</v>
      </c>
      <c r="D19" s="118" t="s">
        <v>128</v>
      </c>
      <c r="E19" s="118" t="s">
        <v>101</v>
      </c>
      <c r="F19" s="119" t="s">
        <v>129</v>
      </c>
      <c r="G19" s="121" t="s">
        <v>130</v>
      </c>
      <c r="H19" s="82" t="s">
        <v>4</v>
      </c>
      <c r="I19" s="82"/>
    </row>
    <row r="20" spans="2:9">
      <c r="B20" s="117"/>
      <c r="C20" s="118"/>
      <c r="D20" s="118"/>
      <c r="E20" s="118"/>
      <c r="F20" s="120"/>
      <c r="G20" s="122"/>
      <c r="H20" s="83" t="str">
        <f>'1'!D18</f>
        <v>2024 год</v>
      </c>
      <c r="I20" s="83" t="str">
        <f>'1'!E18</f>
        <v>2025 год</v>
      </c>
    </row>
    <row r="21" spans="2:9">
      <c r="B21" s="84">
        <v>1</v>
      </c>
      <c r="C21" s="84">
        <v>2</v>
      </c>
      <c r="D21" s="84">
        <v>3</v>
      </c>
      <c r="E21" s="84">
        <v>4</v>
      </c>
      <c r="F21" s="84">
        <v>5</v>
      </c>
      <c r="G21" s="84">
        <v>6</v>
      </c>
      <c r="H21" s="84">
        <v>7</v>
      </c>
      <c r="I21" s="84">
        <v>8</v>
      </c>
    </row>
    <row r="22" spans="2:9">
      <c r="B22" s="37" t="s">
        <v>211</v>
      </c>
      <c r="C22" s="38">
        <v>834</v>
      </c>
      <c r="D22" s="38"/>
      <c r="E22" s="38"/>
      <c r="F22" s="38"/>
      <c r="G22" s="38"/>
      <c r="H22" s="39">
        <f>SUM(H23,H72,H77,H82,H106,H112,H124,H129)</f>
        <v>8778.7000000000007</v>
      </c>
      <c r="I22" s="39">
        <f>SUM(I23,I72,I77,I82,I106,I112,I124,I129)</f>
        <v>7252.9000000000005</v>
      </c>
    </row>
    <row r="23" spans="2:9">
      <c r="B23" s="37" t="s">
        <v>37</v>
      </c>
      <c r="C23" s="38">
        <v>834</v>
      </c>
      <c r="D23" s="40" t="s">
        <v>57</v>
      </c>
      <c r="E23" s="40"/>
      <c r="F23" s="40"/>
      <c r="G23" s="40"/>
      <c r="H23" s="42">
        <f>SUM(H24,H29,H47,H55,H59,H63)</f>
        <v>4607.3999999999996</v>
      </c>
      <c r="I23" s="42">
        <f>SUM(I24,I29,I47,I55,I59,I63)</f>
        <v>4255.2000000000007</v>
      </c>
    </row>
    <row r="24" spans="2:9" ht="31.5">
      <c r="B24" s="41" t="s">
        <v>131</v>
      </c>
      <c r="C24" s="38">
        <v>834</v>
      </c>
      <c r="D24" s="40" t="s">
        <v>57</v>
      </c>
      <c r="E24" s="40" t="s">
        <v>66</v>
      </c>
      <c r="F24" s="40"/>
      <c r="G24" s="40"/>
      <c r="H24" s="42">
        <f t="shared" ref="H24:I26" si="0">H25</f>
        <v>878.2</v>
      </c>
      <c r="I24" s="42">
        <f t="shared" si="0"/>
        <v>804.1</v>
      </c>
    </row>
    <row r="25" spans="2:9">
      <c r="B25" s="41" t="s">
        <v>158</v>
      </c>
      <c r="C25" s="38">
        <v>834</v>
      </c>
      <c r="D25" s="40" t="s">
        <v>57</v>
      </c>
      <c r="E25" s="40" t="s">
        <v>66</v>
      </c>
      <c r="F25" s="40" t="s">
        <v>159</v>
      </c>
      <c r="G25" s="40"/>
      <c r="H25" s="42">
        <f t="shared" si="0"/>
        <v>878.2</v>
      </c>
      <c r="I25" s="42">
        <f t="shared" si="0"/>
        <v>804.1</v>
      </c>
    </row>
    <row r="26" spans="2:9">
      <c r="B26" s="41" t="s">
        <v>160</v>
      </c>
      <c r="C26" s="38">
        <v>834</v>
      </c>
      <c r="D26" s="40" t="s">
        <v>57</v>
      </c>
      <c r="E26" s="40" t="s">
        <v>66</v>
      </c>
      <c r="F26" s="40" t="s">
        <v>161</v>
      </c>
      <c r="G26" s="40"/>
      <c r="H26" s="42">
        <f t="shared" si="0"/>
        <v>878.2</v>
      </c>
      <c r="I26" s="42">
        <f t="shared" si="0"/>
        <v>804.1</v>
      </c>
    </row>
    <row r="27" spans="2:9">
      <c r="B27" s="43" t="s">
        <v>271</v>
      </c>
      <c r="C27" s="38">
        <v>834</v>
      </c>
      <c r="D27" s="40" t="s">
        <v>57</v>
      </c>
      <c r="E27" s="40" t="s">
        <v>66</v>
      </c>
      <c r="F27" s="40" t="s">
        <v>162</v>
      </c>
      <c r="G27" s="40"/>
      <c r="H27" s="42">
        <f>H28</f>
        <v>878.2</v>
      </c>
      <c r="I27" s="42">
        <f>I28</f>
        <v>804.1</v>
      </c>
    </row>
    <row r="28" spans="2:9">
      <c r="B28" s="43" t="s">
        <v>75</v>
      </c>
      <c r="C28" s="38">
        <v>834</v>
      </c>
      <c r="D28" s="40" t="s">
        <v>57</v>
      </c>
      <c r="E28" s="40" t="s">
        <v>66</v>
      </c>
      <c r="F28" s="40" t="s">
        <v>162</v>
      </c>
      <c r="G28" s="40" t="s">
        <v>76</v>
      </c>
      <c r="H28" s="42">
        <f>804.1+74.1</f>
        <v>878.2</v>
      </c>
      <c r="I28" s="42">
        <v>804.1</v>
      </c>
    </row>
    <row r="29" spans="2:9" ht="47.25">
      <c r="B29" s="44" t="s">
        <v>38</v>
      </c>
      <c r="C29" s="38">
        <v>834</v>
      </c>
      <c r="D29" s="40" t="s">
        <v>57</v>
      </c>
      <c r="E29" s="40" t="s">
        <v>59</v>
      </c>
      <c r="F29" s="40"/>
      <c r="G29" s="40"/>
      <c r="H29" s="42">
        <f>SUM(H30,H33,H40)</f>
        <v>2907.8999999999996</v>
      </c>
      <c r="I29" s="42">
        <f>SUM(I30,I33,I40)</f>
        <v>3162.5</v>
      </c>
    </row>
    <row r="30" spans="2:9">
      <c r="B30" s="41" t="s">
        <v>163</v>
      </c>
      <c r="C30" s="38">
        <v>834</v>
      </c>
      <c r="D30" s="40" t="s">
        <v>57</v>
      </c>
      <c r="E30" s="40" t="s">
        <v>59</v>
      </c>
      <c r="F30" s="40" t="s">
        <v>164</v>
      </c>
      <c r="G30" s="40"/>
      <c r="H30" s="42">
        <f>H31</f>
        <v>2</v>
      </c>
      <c r="I30" s="42">
        <f>I31</f>
        <v>2</v>
      </c>
    </row>
    <row r="31" spans="2:9" ht="141.75">
      <c r="B31" s="45" t="s">
        <v>95</v>
      </c>
      <c r="C31" s="38">
        <v>834</v>
      </c>
      <c r="D31" s="40" t="s">
        <v>57</v>
      </c>
      <c r="E31" s="40" t="s">
        <v>59</v>
      </c>
      <c r="F31" s="46" t="s">
        <v>165</v>
      </c>
      <c r="G31" s="40"/>
      <c r="H31" s="42">
        <f>H32</f>
        <v>2</v>
      </c>
      <c r="I31" s="42">
        <f>I32</f>
        <v>2</v>
      </c>
    </row>
    <row r="32" spans="2:9" ht="31.5">
      <c r="B32" s="47" t="s">
        <v>77</v>
      </c>
      <c r="C32" s="38">
        <v>834</v>
      </c>
      <c r="D32" s="40" t="s">
        <v>57</v>
      </c>
      <c r="E32" s="40" t="s">
        <v>59</v>
      </c>
      <c r="F32" s="46" t="s">
        <v>165</v>
      </c>
      <c r="G32" s="40" t="s">
        <v>78</v>
      </c>
      <c r="H32" s="42">
        <v>2</v>
      </c>
      <c r="I32" s="42">
        <v>2</v>
      </c>
    </row>
    <row r="33" spans="2:9">
      <c r="B33" s="48" t="s">
        <v>81</v>
      </c>
      <c r="C33" s="38">
        <v>834</v>
      </c>
      <c r="D33" s="40" t="s">
        <v>57</v>
      </c>
      <c r="E33" s="40" t="s">
        <v>59</v>
      </c>
      <c r="F33" s="40" t="s">
        <v>80</v>
      </c>
      <c r="G33" s="40"/>
      <c r="H33" s="42">
        <f>SUM(H34,H37)</f>
        <v>55.2</v>
      </c>
      <c r="I33" s="42">
        <f>SUM(I34,I37)</f>
        <v>55.2</v>
      </c>
    </row>
    <row r="34" spans="2:9" ht="31.5">
      <c r="B34" s="41" t="s">
        <v>146</v>
      </c>
      <c r="C34" s="38">
        <v>834</v>
      </c>
      <c r="D34" s="40" t="s">
        <v>57</v>
      </c>
      <c r="E34" s="40" t="s">
        <v>59</v>
      </c>
      <c r="F34" s="46" t="s">
        <v>167</v>
      </c>
      <c r="G34" s="40"/>
      <c r="H34" s="42">
        <f>H35</f>
        <v>7</v>
      </c>
      <c r="I34" s="42">
        <f>I35</f>
        <v>7</v>
      </c>
    </row>
    <row r="35" spans="2:9" ht="31.5">
      <c r="B35" s="41" t="s">
        <v>166</v>
      </c>
      <c r="C35" s="38">
        <v>834</v>
      </c>
      <c r="D35" s="40" t="s">
        <v>57</v>
      </c>
      <c r="E35" s="40" t="s">
        <v>59</v>
      </c>
      <c r="F35" s="46" t="s">
        <v>168</v>
      </c>
      <c r="G35" s="40"/>
      <c r="H35" s="42">
        <f>H36</f>
        <v>7</v>
      </c>
      <c r="I35" s="42">
        <f>I36</f>
        <v>7</v>
      </c>
    </row>
    <row r="36" spans="2:9">
      <c r="B36" s="41" t="s">
        <v>81</v>
      </c>
      <c r="C36" s="38">
        <v>834</v>
      </c>
      <c r="D36" s="40" t="s">
        <v>57</v>
      </c>
      <c r="E36" s="40" t="s">
        <v>59</v>
      </c>
      <c r="F36" s="46" t="s">
        <v>168</v>
      </c>
      <c r="G36" s="40" t="s">
        <v>82</v>
      </c>
      <c r="H36" s="42">
        <v>7</v>
      </c>
      <c r="I36" s="42">
        <v>7</v>
      </c>
    </row>
    <row r="37" spans="2:9" ht="31.5">
      <c r="B37" s="41" t="s">
        <v>169</v>
      </c>
      <c r="C37" s="38">
        <v>834</v>
      </c>
      <c r="D37" s="40" t="s">
        <v>57</v>
      </c>
      <c r="E37" s="40" t="s">
        <v>59</v>
      </c>
      <c r="F37" s="49" t="s">
        <v>170</v>
      </c>
      <c r="G37" s="40"/>
      <c r="H37" s="42">
        <f>H38</f>
        <v>48.2</v>
      </c>
      <c r="I37" s="42">
        <f>I38</f>
        <v>48.2</v>
      </c>
    </row>
    <row r="38" spans="2:9" ht="31.5">
      <c r="B38" s="41" t="s">
        <v>166</v>
      </c>
      <c r="C38" s="38">
        <v>834</v>
      </c>
      <c r="D38" s="40" t="s">
        <v>57</v>
      </c>
      <c r="E38" s="40" t="s">
        <v>59</v>
      </c>
      <c r="F38" s="49" t="s">
        <v>171</v>
      </c>
      <c r="G38" s="40"/>
      <c r="H38" s="42">
        <f>H39</f>
        <v>48.2</v>
      </c>
      <c r="I38" s="42">
        <f>I39</f>
        <v>48.2</v>
      </c>
    </row>
    <row r="39" spans="2:9">
      <c r="B39" s="41" t="s">
        <v>81</v>
      </c>
      <c r="C39" s="38">
        <v>834</v>
      </c>
      <c r="D39" s="40" t="s">
        <v>57</v>
      </c>
      <c r="E39" s="40" t="s">
        <v>59</v>
      </c>
      <c r="F39" s="49" t="s">
        <v>171</v>
      </c>
      <c r="G39" s="40" t="s">
        <v>82</v>
      </c>
      <c r="H39" s="42">
        <v>48.2</v>
      </c>
      <c r="I39" s="42">
        <v>48.2</v>
      </c>
    </row>
    <row r="40" spans="2:9">
      <c r="B40" s="45" t="s">
        <v>158</v>
      </c>
      <c r="C40" s="38">
        <v>834</v>
      </c>
      <c r="D40" s="51" t="s">
        <v>57</v>
      </c>
      <c r="E40" s="51" t="s">
        <v>59</v>
      </c>
      <c r="F40" s="46" t="s">
        <v>159</v>
      </c>
      <c r="G40" s="51"/>
      <c r="H40" s="52">
        <f>SUM(H41,H45)</f>
        <v>2850.7</v>
      </c>
      <c r="I40" s="52">
        <f>SUM(I41,I45)</f>
        <v>3105.3</v>
      </c>
    </row>
    <row r="41" spans="2:9">
      <c r="B41" s="87" t="s">
        <v>271</v>
      </c>
      <c r="C41" s="38">
        <v>834</v>
      </c>
      <c r="D41" s="51" t="s">
        <v>57</v>
      </c>
      <c r="E41" s="51" t="s">
        <v>59</v>
      </c>
      <c r="F41" s="46" t="s">
        <v>172</v>
      </c>
      <c r="G41" s="51"/>
      <c r="H41" s="52">
        <f>SUM(H42:H44)</f>
        <v>2510.9</v>
      </c>
      <c r="I41" s="52">
        <f>SUM(I42:I44)</f>
        <v>2560.4</v>
      </c>
    </row>
    <row r="42" spans="2:9">
      <c r="B42" s="87" t="s">
        <v>75</v>
      </c>
      <c r="C42" s="38">
        <v>834</v>
      </c>
      <c r="D42" s="51" t="s">
        <v>57</v>
      </c>
      <c r="E42" s="51" t="s">
        <v>59</v>
      </c>
      <c r="F42" s="46" t="s">
        <v>172</v>
      </c>
      <c r="G42" s="51" t="s">
        <v>76</v>
      </c>
      <c r="H42" s="52">
        <f>1389.4+83.9</f>
        <v>1473.3000000000002</v>
      </c>
      <c r="I42" s="52">
        <v>1389.4</v>
      </c>
    </row>
    <row r="43" spans="2:9" ht="31.5">
      <c r="B43" s="54" t="s">
        <v>77</v>
      </c>
      <c r="C43" s="38">
        <v>834</v>
      </c>
      <c r="D43" s="49" t="s">
        <v>57</v>
      </c>
      <c r="E43" s="49" t="s">
        <v>59</v>
      </c>
      <c r="F43" s="49" t="s">
        <v>172</v>
      </c>
      <c r="G43" s="49" t="s">
        <v>78</v>
      </c>
      <c r="H43" s="42">
        <f>1160-185.6-6.8+6.8+17.2+35</f>
        <v>1026.5999999999999</v>
      </c>
      <c r="I43" s="42">
        <v>1160</v>
      </c>
    </row>
    <row r="44" spans="2:9">
      <c r="B44" s="54" t="s">
        <v>83</v>
      </c>
      <c r="C44" s="38">
        <v>834</v>
      </c>
      <c r="D44" s="49" t="s">
        <v>57</v>
      </c>
      <c r="E44" s="49" t="s">
        <v>59</v>
      </c>
      <c r="F44" s="49" t="s">
        <v>172</v>
      </c>
      <c r="G44" s="49" t="s">
        <v>84</v>
      </c>
      <c r="H44" s="42">
        <v>11</v>
      </c>
      <c r="I44" s="42">
        <v>11</v>
      </c>
    </row>
    <row r="45" spans="2:9" ht="31.5">
      <c r="B45" s="54" t="s">
        <v>79</v>
      </c>
      <c r="C45" s="38">
        <v>834</v>
      </c>
      <c r="D45" s="49" t="s">
        <v>57</v>
      </c>
      <c r="E45" s="49" t="s">
        <v>59</v>
      </c>
      <c r="F45" s="49" t="s">
        <v>173</v>
      </c>
      <c r="G45" s="49"/>
      <c r="H45" s="42">
        <f>H46</f>
        <v>339.79999999999995</v>
      </c>
      <c r="I45" s="42">
        <f>I46</f>
        <v>544.9</v>
      </c>
    </row>
    <row r="46" spans="2:9">
      <c r="B46" s="77" t="s">
        <v>75</v>
      </c>
      <c r="C46" s="38">
        <v>834</v>
      </c>
      <c r="D46" s="49" t="s">
        <v>57</v>
      </c>
      <c r="E46" s="49" t="s">
        <v>59</v>
      </c>
      <c r="F46" s="49" t="s">
        <v>173</v>
      </c>
      <c r="G46" s="49" t="s">
        <v>76</v>
      </c>
      <c r="H46" s="42">
        <f>544.9-363.3+363.3-181.6-80.6+58-0.9</f>
        <v>339.79999999999995</v>
      </c>
      <c r="I46" s="42">
        <v>544.9</v>
      </c>
    </row>
    <row r="47" spans="2:9" ht="31.5">
      <c r="B47" s="54" t="s">
        <v>272</v>
      </c>
      <c r="C47" s="38">
        <v>834</v>
      </c>
      <c r="D47" s="49" t="s">
        <v>57</v>
      </c>
      <c r="E47" s="49" t="s">
        <v>60</v>
      </c>
      <c r="F47" s="49"/>
      <c r="G47" s="49"/>
      <c r="H47" s="42">
        <f>H48</f>
        <v>247.5</v>
      </c>
      <c r="I47" s="42">
        <f>I48</f>
        <v>247.5</v>
      </c>
    </row>
    <row r="48" spans="2:9">
      <c r="B48" s="54" t="s">
        <v>81</v>
      </c>
      <c r="C48" s="38">
        <v>834</v>
      </c>
      <c r="D48" s="49" t="s">
        <v>57</v>
      </c>
      <c r="E48" s="49" t="s">
        <v>60</v>
      </c>
      <c r="F48" s="49" t="s">
        <v>80</v>
      </c>
      <c r="G48" s="49"/>
      <c r="H48" s="42">
        <f>SUM(H49,H52)</f>
        <v>247.5</v>
      </c>
      <c r="I48" s="42">
        <f>SUM(I49,I52)</f>
        <v>247.5</v>
      </c>
    </row>
    <row r="49" spans="2:9" ht="63">
      <c r="B49" s="54" t="s">
        <v>174</v>
      </c>
      <c r="C49" s="38">
        <v>834</v>
      </c>
      <c r="D49" s="49" t="s">
        <v>57</v>
      </c>
      <c r="E49" s="49" t="s">
        <v>60</v>
      </c>
      <c r="F49" s="49" t="s">
        <v>175</v>
      </c>
      <c r="G49" s="49"/>
      <c r="H49" s="42">
        <f>H50</f>
        <v>193</v>
      </c>
      <c r="I49" s="42">
        <f>I50</f>
        <v>193</v>
      </c>
    </row>
    <row r="50" spans="2:9" ht="31.5">
      <c r="B50" s="41" t="s">
        <v>166</v>
      </c>
      <c r="C50" s="38">
        <v>834</v>
      </c>
      <c r="D50" s="40" t="s">
        <v>57</v>
      </c>
      <c r="E50" s="40" t="s">
        <v>60</v>
      </c>
      <c r="F50" s="40" t="s">
        <v>176</v>
      </c>
      <c r="G50" s="40"/>
      <c r="H50" s="42">
        <f>H51</f>
        <v>193</v>
      </c>
      <c r="I50" s="42">
        <f>I51</f>
        <v>193</v>
      </c>
    </row>
    <row r="51" spans="2:9">
      <c r="B51" s="48" t="s">
        <v>81</v>
      </c>
      <c r="C51" s="38">
        <v>834</v>
      </c>
      <c r="D51" s="40" t="s">
        <v>57</v>
      </c>
      <c r="E51" s="40" t="s">
        <v>60</v>
      </c>
      <c r="F51" s="40" t="s">
        <v>176</v>
      </c>
      <c r="G51" s="40" t="s">
        <v>82</v>
      </c>
      <c r="H51" s="42">
        <v>193</v>
      </c>
      <c r="I51" s="42">
        <v>193</v>
      </c>
    </row>
    <row r="52" spans="2:9" ht="31.5">
      <c r="B52" s="41" t="s">
        <v>41</v>
      </c>
      <c r="C52" s="38">
        <v>834</v>
      </c>
      <c r="D52" s="55" t="s">
        <v>57</v>
      </c>
      <c r="E52" s="55" t="s">
        <v>60</v>
      </c>
      <c r="F52" s="40" t="s">
        <v>177</v>
      </c>
      <c r="G52" s="40"/>
      <c r="H52" s="42">
        <f>H53</f>
        <v>54.5</v>
      </c>
      <c r="I52" s="42">
        <f>I53</f>
        <v>54.5</v>
      </c>
    </row>
    <row r="53" spans="2:9" ht="31.5">
      <c r="B53" s="41" t="s">
        <v>166</v>
      </c>
      <c r="C53" s="38">
        <v>834</v>
      </c>
      <c r="D53" s="40" t="s">
        <v>57</v>
      </c>
      <c r="E53" s="40" t="s">
        <v>60</v>
      </c>
      <c r="F53" s="49" t="s">
        <v>178</v>
      </c>
      <c r="G53" s="40"/>
      <c r="H53" s="42">
        <f>H54</f>
        <v>54.5</v>
      </c>
      <c r="I53" s="42">
        <f>I54</f>
        <v>54.5</v>
      </c>
    </row>
    <row r="54" spans="2:9">
      <c r="B54" s="41" t="s">
        <v>81</v>
      </c>
      <c r="C54" s="38">
        <v>834</v>
      </c>
      <c r="D54" s="40" t="s">
        <v>57</v>
      </c>
      <c r="E54" s="40" t="s">
        <v>60</v>
      </c>
      <c r="F54" s="49" t="s">
        <v>178</v>
      </c>
      <c r="G54" s="40" t="s">
        <v>82</v>
      </c>
      <c r="H54" s="42">
        <v>54.5</v>
      </c>
      <c r="I54" s="42">
        <v>54.5</v>
      </c>
    </row>
    <row r="55" spans="2:9">
      <c r="B55" s="41" t="s">
        <v>247</v>
      </c>
      <c r="C55" s="38">
        <v>834</v>
      </c>
      <c r="D55" s="40" t="s">
        <v>57</v>
      </c>
      <c r="E55" s="40" t="s">
        <v>67</v>
      </c>
      <c r="F55" s="49"/>
      <c r="G55" s="40" t="s">
        <v>250</v>
      </c>
      <c r="H55" s="42">
        <f t="shared" ref="H55:I57" si="1">H56</f>
        <v>502.20000000000005</v>
      </c>
      <c r="I55" s="42">
        <f t="shared" si="1"/>
        <v>0</v>
      </c>
    </row>
    <row r="56" spans="2:9" ht="31.5">
      <c r="B56" s="41" t="s">
        <v>86</v>
      </c>
      <c r="C56" s="38">
        <v>834</v>
      </c>
      <c r="D56" s="40" t="s">
        <v>57</v>
      </c>
      <c r="E56" s="40" t="s">
        <v>67</v>
      </c>
      <c r="F56" s="49" t="s">
        <v>87</v>
      </c>
      <c r="G56" s="40" t="s">
        <v>250</v>
      </c>
      <c r="H56" s="42">
        <f t="shared" si="1"/>
        <v>502.20000000000005</v>
      </c>
      <c r="I56" s="42">
        <f t="shared" si="1"/>
        <v>0</v>
      </c>
    </row>
    <row r="57" spans="2:9">
      <c r="B57" s="41" t="s">
        <v>248</v>
      </c>
      <c r="C57" s="38">
        <v>834</v>
      </c>
      <c r="D57" s="40" t="s">
        <v>57</v>
      </c>
      <c r="E57" s="40" t="s">
        <v>67</v>
      </c>
      <c r="F57" s="49" t="s">
        <v>251</v>
      </c>
      <c r="G57" s="40" t="s">
        <v>250</v>
      </c>
      <c r="H57" s="42">
        <f t="shared" si="1"/>
        <v>502.20000000000005</v>
      </c>
      <c r="I57" s="42">
        <f t="shared" si="1"/>
        <v>0</v>
      </c>
    </row>
    <row r="58" spans="2:9">
      <c r="B58" s="41" t="s">
        <v>249</v>
      </c>
      <c r="C58" s="38">
        <v>834</v>
      </c>
      <c r="D58" s="40" t="s">
        <v>57</v>
      </c>
      <c r="E58" s="40" t="s">
        <v>67</v>
      </c>
      <c r="F58" s="49" t="s">
        <v>251</v>
      </c>
      <c r="G58" s="40" t="s">
        <v>252</v>
      </c>
      <c r="H58" s="42">
        <f>555.7-370.1+210.3+106.3</f>
        <v>502.20000000000005</v>
      </c>
      <c r="I58" s="42">
        <v>0</v>
      </c>
    </row>
    <row r="59" spans="2:9">
      <c r="B59" s="41" t="s">
        <v>42</v>
      </c>
      <c r="C59" s="38">
        <v>834</v>
      </c>
      <c r="D59" s="40" t="s">
        <v>57</v>
      </c>
      <c r="E59" s="40" t="s">
        <v>61</v>
      </c>
      <c r="F59" s="49"/>
      <c r="G59" s="40"/>
      <c r="H59" s="42">
        <f t="shared" ref="H59:I60" si="2">H60</f>
        <v>10</v>
      </c>
      <c r="I59" s="42">
        <f t="shared" si="2"/>
        <v>10</v>
      </c>
    </row>
    <row r="60" spans="2:9">
      <c r="B60" s="41" t="s">
        <v>42</v>
      </c>
      <c r="C60" s="38">
        <v>834</v>
      </c>
      <c r="D60" s="40" t="s">
        <v>57</v>
      </c>
      <c r="E60" s="40" t="s">
        <v>61</v>
      </c>
      <c r="F60" s="49" t="s">
        <v>180</v>
      </c>
      <c r="G60" s="40"/>
      <c r="H60" s="42">
        <f t="shared" si="2"/>
        <v>10</v>
      </c>
      <c r="I60" s="42">
        <f t="shared" si="2"/>
        <v>10</v>
      </c>
    </row>
    <row r="61" spans="2:9">
      <c r="B61" s="41" t="s">
        <v>133</v>
      </c>
      <c r="C61" s="38">
        <v>834</v>
      </c>
      <c r="D61" s="40" t="s">
        <v>57</v>
      </c>
      <c r="E61" s="40" t="s">
        <v>61</v>
      </c>
      <c r="F61" s="49" t="s">
        <v>181</v>
      </c>
      <c r="G61" s="40"/>
      <c r="H61" s="42">
        <f>H62</f>
        <v>10</v>
      </c>
      <c r="I61" s="42">
        <f>I62</f>
        <v>10</v>
      </c>
    </row>
    <row r="62" spans="2:9">
      <c r="B62" s="41" t="s">
        <v>134</v>
      </c>
      <c r="C62" s="38">
        <v>834</v>
      </c>
      <c r="D62" s="40" t="s">
        <v>57</v>
      </c>
      <c r="E62" s="40" t="s">
        <v>61</v>
      </c>
      <c r="F62" s="40" t="s">
        <v>181</v>
      </c>
      <c r="G62" s="40" t="s">
        <v>85</v>
      </c>
      <c r="H62" s="42">
        <v>10</v>
      </c>
      <c r="I62" s="42">
        <v>10</v>
      </c>
    </row>
    <row r="63" spans="2:9">
      <c r="B63" s="41" t="s">
        <v>43</v>
      </c>
      <c r="C63" s="38">
        <v>834</v>
      </c>
      <c r="D63" s="40" t="s">
        <v>57</v>
      </c>
      <c r="E63" s="40" t="s">
        <v>62</v>
      </c>
      <c r="F63" s="40"/>
      <c r="G63" s="56"/>
      <c r="H63" s="42">
        <f>H64</f>
        <v>61.599999999999994</v>
      </c>
      <c r="I63" s="42">
        <f>I64</f>
        <v>31.1</v>
      </c>
    </row>
    <row r="64" spans="2:9" ht="31.5">
      <c r="B64" s="41" t="s">
        <v>86</v>
      </c>
      <c r="C64" s="38">
        <v>834</v>
      </c>
      <c r="D64" s="40" t="s">
        <v>57</v>
      </c>
      <c r="E64" s="40" t="s">
        <v>62</v>
      </c>
      <c r="F64" s="40" t="s">
        <v>87</v>
      </c>
      <c r="G64" s="56"/>
      <c r="H64" s="42">
        <f>SUM(H65,H67,H69)</f>
        <v>61.599999999999994</v>
      </c>
      <c r="I64" s="42">
        <f>SUM(I65,I67,I69)</f>
        <v>31.1</v>
      </c>
    </row>
    <row r="65" spans="2:9">
      <c r="B65" s="43" t="s">
        <v>212</v>
      </c>
      <c r="C65" s="38">
        <v>834</v>
      </c>
      <c r="D65" s="40" t="s">
        <v>57</v>
      </c>
      <c r="E65" s="40" t="s">
        <v>62</v>
      </c>
      <c r="F65" s="40" t="s">
        <v>182</v>
      </c>
      <c r="G65" s="40"/>
      <c r="H65" s="42">
        <f>H66</f>
        <v>7</v>
      </c>
      <c r="I65" s="42">
        <f>I66</f>
        <v>6.1</v>
      </c>
    </row>
    <row r="66" spans="2:9">
      <c r="B66" s="41" t="s">
        <v>83</v>
      </c>
      <c r="C66" s="38">
        <v>834</v>
      </c>
      <c r="D66" s="40" t="s">
        <v>57</v>
      </c>
      <c r="E66" s="40" t="s">
        <v>62</v>
      </c>
      <c r="F66" s="40" t="s">
        <v>182</v>
      </c>
      <c r="G66" s="40" t="s">
        <v>84</v>
      </c>
      <c r="H66" s="42">
        <f>6.1+0.9</f>
        <v>7</v>
      </c>
      <c r="I66" s="42">
        <v>6.1</v>
      </c>
    </row>
    <row r="67" spans="2:9">
      <c r="B67" s="41" t="s">
        <v>135</v>
      </c>
      <c r="C67" s="38">
        <v>834</v>
      </c>
      <c r="D67" s="40" t="s">
        <v>57</v>
      </c>
      <c r="E67" s="40" t="s">
        <v>62</v>
      </c>
      <c r="F67" s="40" t="s">
        <v>136</v>
      </c>
      <c r="G67" s="40"/>
      <c r="H67" s="42">
        <f>H68</f>
        <v>54.599999999999994</v>
      </c>
      <c r="I67" s="42">
        <f>I68</f>
        <v>25</v>
      </c>
    </row>
    <row r="68" spans="2:9" ht="31.5">
      <c r="B68" s="41" t="s">
        <v>77</v>
      </c>
      <c r="C68" s="38">
        <v>834</v>
      </c>
      <c r="D68" s="40" t="s">
        <v>57</v>
      </c>
      <c r="E68" s="40" t="s">
        <v>62</v>
      </c>
      <c r="F68" s="40" t="s">
        <v>136</v>
      </c>
      <c r="G68" s="40" t="s">
        <v>78</v>
      </c>
      <c r="H68" s="42">
        <f>25+14.9+14.7</f>
        <v>54.599999999999994</v>
      </c>
      <c r="I68" s="42">
        <v>25</v>
      </c>
    </row>
    <row r="69" spans="2:9" hidden="1">
      <c r="B69" s="43" t="s">
        <v>213</v>
      </c>
      <c r="C69" s="38">
        <v>834</v>
      </c>
      <c r="D69" s="40" t="s">
        <v>57</v>
      </c>
      <c r="E69" s="40" t="s">
        <v>62</v>
      </c>
      <c r="F69" s="40" t="s">
        <v>224</v>
      </c>
      <c r="G69" s="40"/>
      <c r="H69" s="42">
        <f>SUM(H70:H71)</f>
        <v>0</v>
      </c>
      <c r="I69" s="42">
        <f>SUM(I70:I71)</f>
        <v>0</v>
      </c>
    </row>
    <row r="70" spans="2:9" ht="31.5" hidden="1">
      <c r="B70" s="41" t="s">
        <v>77</v>
      </c>
      <c r="C70" s="38">
        <v>834</v>
      </c>
      <c r="D70" s="40" t="s">
        <v>57</v>
      </c>
      <c r="E70" s="40" t="s">
        <v>62</v>
      </c>
      <c r="F70" s="40" t="s">
        <v>224</v>
      </c>
      <c r="G70" s="40" t="s">
        <v>78</v>
      </c>
      <c r="H70" s="42">
        <v>0</v>
      </c>
      <c r="I70" s="42">
        <v>0</v>
      </c>
    </row>
    <row r="71" spans="2:9" hidden="1">
      <c r="B71" s="41" t="s">
        <v>214</v>
      </c>
      <c r="C71" s="38">
        <v>834</v>
      </c>
      <c r="D71" s="40" t="s">
        <v>57</v>
      </c>
      <c r="E71" s="40" t="s">
        <v>62</v>
      </c>
      <c r="F71" s="40" t="s">
        <v>224</v>
      </c>
      <c r="G71" s="49" t="s">
        <v>225</v>
      </c>
      <c r="H71" s="42">
        <v>0</v>
      </c>
      <c r="I71" s="42">
        <v>0</v>
      </c>
    </row>
    <row r="72" spans="2:9">
      <c r="B72" s="37" t="s">
        <v>137</v>
      </c>
      <c r="C72" s="38">
        <v>834</v>
      </c>
      <c r="D72" s="40" t="s">
        <v>66</v>
      </c>
      <c r="E72" s="40"/>
      <c r="F72" s="40"/>
      <c r="G72" s="40"/>
      <c r="H72" s="42">
        <f t="shared" ref="H72:I74" si="3">H73</f>
        <v>160.1</v>
      </c>
      <c r="I72" s="42">
        <f t="shared" si="3"/>
        <v>176</v>
      </c>
    </row>
    <row r="73" spans="2:9">
      <c r="B73" s="41" t="s">
        <v>138</v>
      </c>
      <c r="C73" s="38">
        <v>834</v>
      </c>
      <c r="D73" s="40" t="s">
        <v>66</v>
      </c>
      <c r="E73" s="40" t="s">
        <v>58</v>
      </c>
      <c r="F73" s="40"/>
      <c r="G73" s="40"/>
      <c r="H73" s="42">
        <f t="shared" si="3"/>
        <v>160.1</v>
      </c>
      <c r="I73" s="42">
        <f t="shared" si="3"/>
        <v>176</v>
      </c>
    </row>
    <row r="74" spans="2:9">
      <c r="B74" s="41" t="s">
        <v>163</v>
      </c>
      <c r="C74" s="38">
        <v>834</v>
      </c>
      <c r="D74" s="40" t="s">
        <v>66</v>
      </c>
      <c r="E74" s="40" t="s">
        <v>58</v>
      </c>
      <c r="F74" s="40" t="s">
        <v>164</v>
      </c>
      <c r="G74" s="49"/>
      <c r="H74" s="42">
        <f t="shared" si="3"/>
        <v>160.1</v>
      </c>
      <c r="I74" s="42">
        <f t="shared" si="3"/>
        <v>176</v>
      </c>
    </row>
    <row r="75" spans="2:9" ht="31.5">
      <c r="B75" s="41" t="s">
        <v>139</v>
      </c>
      <c r="C75" s="38">
        <v>834</v>
      </c>
      <c r="D75" s="40" t="s">
        <v>66</v>
      </c>
      <c r="E75" s="40" t="s">
        <v>58</v>
      </c>
      <c r="F75" s="40" t="s">
        <v>183</v>
      </c>
      <c r="G75" s="49"/>
      <c r="H75" s="42">
        <f>H76</f>
        <v>160.1</v>
      </c>
      <c r="I75" s="42">
        <f>I76</f>
        <v>176</v>
      </c>
    </row>
    <row r="76" spans="2:9">
      <c r="B76" s="43" t="s">
        <v>75</v>
      </c>
      <c r="C76" s="38">
        <v>834</v>
      </c>
      <c r="D76" s="40" t="s">
        <v>66</v>
      </c>
      <c r="E76" s="40" t="s">
        <v>58</v>
      </c>
      <c r="F76" s="40" t="s">
        <v>183</v>
      </c>
      <c r="G76" s="49" t="s">
        <v>76</v>
      </c>
      <c r="H76" s="42">
        <v>160.1</v>
      </c>
      <c r="I76" s="42">
        <v>176</v>
      </c>
    </row>
    <row r="77" spans="2:9" ht="31.5">
      <c r="B77" s="37" t="s">
        <v>44</v>
      </c>
      <c r="C77" s="38">
        <v>834</v>
      </c>
      <c r="D77" s="40" t="s">
        <v>58</v>
      </c>
      <c r="E77" s="40"/>
      <c r="F77" s="40"/>
      <c r="G77" s="40"/>
      <c r="H77" s="42">
        <f t="shared" ref="H77:I79" si="4">H78</f>
        <v>55.7</v>
      </c>
      <c r="I77" s="42">
        <f t="shared" si="4"/>
        <v>55.7</v>
      </c>
    </row>
    <row r="78" spans="2:9" ht="31.5">
      <c r="B78" s="41" t="s">
        <v>45</v>
      </c>
      <c r="C78" s="38">
        <v>834</v>
      </c>
      <c r="D78" s="40" t="s">
        <v>58</v>
      </c>
      <c r="E78" s="40" t="s">
        <v>63</v>
      </c>
      <c r="F78" s="40"/>
      <c r="G78" s="40"/>
      <c r="H78" s="42">
        <f t="shared" si="4"/>
        <v>55.7</v>
      </c>
      <c r="I78" s="42">
        <f t="shared" si="4"/>
        <v>55.7</v>
      </c>
    </row>
    <row r="79" spans="2:9">
      <c r="B79" s="41" t="s">
        <v>140</v>
      </c>
      <c r="C79" s="38">
        <v>834</v>
      </c>
      <c r="D79" s="40" t="s">
        <v>58</v>
      </c>
      <c r="E79" s="40" t="s">
        <v>63</v>
      </c>
      <c r="F79" s="40" t="s">
        <v>89</v>
      </c>
      <c r="G79" s="40"/>
      <c r="H79" s="42">
        <f t="shared" si="4"/>
        <v>55.7</v>
      </c>
      <c r="I79" s="42">
        <f t="shared" si="4"/>
        <v>55.7</v>
      </c>
    </row>
    <row r="80" spans="2:9">
      <c r="B80" s="53" t="s">
        <v>88</v>
      </c>
      <c r="C80" s="38">
        <v>834</v>
      </c>
      <c r="D80" s="40" t="s">
        <v>58</v>
      </c>
      <c r="E80" s="40" t="s">
        <v>63</v>
      </c>
      <c r="F80" s="40" t="s">
        <v>90</v>
      </c>
      <c r="G80" s="40"/>
      <c r="H80" s="42">
        <f>H81</f>
        <v>55.7</v>
      </c>
      <c r="I80" s="42">
        <f>I81</f>
        <v>55.7</v>
      </c>
    </row>
    <row r="81" spans="2:9" ht="31.5">
      <c r="B81" s="41" t="s">
        <v>77</v>
      </c>
      <c r="C81" s="38">
        <v>834</v>
      </c>
      <c r="D81" s="40" t="s">
        <v>58</v>
      </c>
      <c r="E81" s="40" t="s">
        <v>63</v>
      </c>
      <c r="F81" s="40" t="s">
        <v>90</v>
      </c>
      <c r="G81" s="40" t="s">
        <v>78</v>
      </c>
      <c r="H81" s="42">
        <v>55.7</v>
      </c>
      <c r="I81" s="42">
        <v>55.7</v>
      </c>
    </row>
    <row r="82" spans="2:9">
      <c r="B82" s="37" t="s">
        <v>46</v>
      </c>
      <c r="C82" s="38">
        <v>834</v>
      </c>
      <c r="D82" s="40" t="s">
        <v>65</v>
      </c>
      <c r="E82" s="40"/>
      <c r="F82" s="40"/>
      <c r="G82" s="40"/>
      <c r="H82" s="42">
        <f>H83</f>
        <v>2279.6000000000004</v>
      </c>
      <c r="I82" s="42">
        <f>I83</f>
        <v>1085.1000000000001</v>
      </c>
    </row>
    <row r="83" spans="2:9">
      <c r="B83" s="44" t="s">
        <v>47</v>
      </c>
      <c r="C83" s="38">
        <v>834</v>
      </c>
      <c r="D83" s="40" t="s">
        <v>65</v>
      </c>
      <c r="E83" s="40" t="s">
        <v>58</v>
      </c>
      <c r="F83" s="57"/>
      <c r="G83" s="40"/>
      <c r="H83" s="42">
        <f>H84</f>
        <v>2279.6000000000004</v>
      </c>
      <c r="I83" s="42">
        <f>I84</f>
        <v>1085.1000000000001</v>
      </c>
    </row>
    <row r="84" spans="2:9" ht="31.5">
      <c r="B84" s="41" t="s">
        <v>215</v>
      </c>
      <c r="C84" s="38">
        <v>834</v>
      </c>
      <c r="D84" s="40" t="s">
        <v>65</v>
      </c>
      <c r="E84" s="58" t="s">
        <v>58</v>
      </c>
      <c r="F84" s="40" t="s">
        <v>91</v>
      </c>
      <c r="G84" s="59"/>
      <c r="H84" s="42">
        <f>SUM(H85,H94,H97)</f>
        <v>2279.6000000000004</v>
      </c>
      <c r="I84" s="42">
        <f>SUM(I85,I94,I97)</f>
        <v>1085.1000000000001</v>
      </c>
    </row>
    <row r="85" spans="2:9" ht="31.5">
      <c r="B85" s="54" t="s">
        <v>216</v>
      </c>
      <c r="C85" s="38">
        <v>834</v>
      </c>
      <c r="D85" s="40" t="s">
        <v>65</v>
      </c>
      <c r="E85" s="58" t="s">
        <v>58</v>
      </c>
      <c r="F85" s="40" t="s">
        <v>185</v>
      </c>
      <c r="G85" s="59"/>
      <c r="H85" s="42">
        <f>SUM(H86,H88,H90,H92)</f>
        <v>1206.8000000000002</v>
      </c>
      <c r="I85" s="42">
        <f>SUM(I86,I88,I90,I92)</f>
        <v>482.90000000000003</v>
      </c>
    </row>
    <row r="86" spans="2:9">
      <c r="B86" s="47" t="s">
        <v>186</v>
      </c>
      <c r="C86" s="38">
        <v>834</v>
      </c>
      <c r="D86" s="40" t="s">
        <v>65</v>
      </c>
      <c r="E86" s="58" t="s">
        <v>58</v>
      </c>
      <c r="F86" s="40" t="s">
        <v>187</v>
      </c>
      <c r="G86" s="59"/>
      <c r="H86" s="42">
        <f>H87</f>
        <v>423.2</v>
      </c>
      <c r="I86" s="42">
        <f>I87</f>
        <v>257.7</v>
      </c>
    </row>
    <row r="87" spans="2:9" ht="31.5">
      <c r="B87" s="47" t="s">
        <v>77</v>
      </c>
      <c r="C87" s="38">
        <v>834</v>
      </c>
      <c r="D87" s="40" t="s">
        <v>65</v>
      </c>
      <c r="E87" s="58" t="s">
        <v>58</v>
      </c>
      <c r="F87" s="61" t="s">
        <v>187</v>
      </c>
      <c r="G87" s="59" t="s">
        <v>78</v>
      </c>
      <c r="H87" s="42">
        <f>264.5+89.5+69.2</f>
        <v>423.2</v>
      </c>
      <c r="I87" s="42">
        <f>264.5-9.8+3</f>
        <v>257.7</v>
      </c>
    </row>
    <row r="88" spans="2:9">
      <c r="B88" s="47" t="s">
        <v>141</v>
      </c>
      <c r="C88" s="38">
        <v>834</v>
      </c>
      <c r="D88" s="40" t="s">
        <v>65</v>
      </c>
      <c r="E88" s="58" t="s">
        <v>58</v>
      </c>
      <c r="F88" s="61" t="s">
        <v>188</v>
      </c>
      <c r="G88" s="59"/>
      <c r="H88" s="42">
        <f>H89</f>
        <v>333.5</v>
      </c>
      <c r="I88" s="42">
        <f>I89</f>
        <v>0</v>
      </c>
    </row>
    <row r="89" spans="2:9" ht="31.5">
      <c r="B89" s="41" t="s">
        <v>77</v>
      </c>
      <c r="C89" s="38">
        <v>834</v>
      </c>
      <c r="D89" s="40" t="s">
        <v>65</v>
      </c>
      <c r="E89" s="58" t="s">
        <v>58</v>
      </c>
      <c r="F89" s="40" t="s">
        <v>188</v>
      </c>
      <c r="G89" s="59" t="s">
        <v>78</v>
      </c>
      <c r="H89" s="42">
        <f>333.5</f>
        <v>333.5</v>
      </c>
      <c r="I89" s="42">
        <f>333.5-333.5</f>
        <v>0</v>
      </c>
    </row>
    <row r="90" spans="2:9">
      <c r="B90" s="44" t="s">
        <v>273</v>
      </c>
      <c r="C90" s="38">
        <v>834</v>
      </c>
      <c r="D90" s="40" t="s">
        <v>65</v>
      </c>
      <c r="E90" s="40" t="s">
        <v>58</v>
      </c>
      <c r="F90" s="40" t="s">
        <v>275</v>
      </c>
      <c r="G90" s="111"/>
      <c r="H90" s="42">
        <f>H91</f>
        <v>436.6</v>
      </c>
      <c r="I90" s="42">
        <f>I91</f>
        <v>218.4</v>
      </c>
    </row>
    <row r="91" spans="2:9" ht="31.5">
      <c r="B91" s="112" t="s">
        <v>77</v>
      </c>
      <c r="C91" s="38">
        <v>834</v>
      </c>
      <c r="D91" s="40" t="s">
        <v>65</v>
      </c>
      <c r="E91" s="40" t="s">
        <v>58</v>
      </c>
      <c r="F91" s="40" t="s">
        <v>275</v>
      </c>
      <c r="G91" s="111" t="s">
        <v>78</v>
      </c>
      <c r="H91" s="42">
        <v>436.6</v>
      </c>
      <c r="I91" s="42">
        <v>218.4</v>
      </c>
    </row>
    <row r="92" spans="2:9">
      <c r="B92" s="113" t="s">
        <v>274</v>
      </c>
      <c r="C92" s="38">
        <v>834</v>
      </c>
      <c r="D92" s="40" t="s">
        <v>65</v>
      </c>
      <c r="E92" s="40" t="s">
        <v>58</v>
      </c>
      <c r="F92" s="40" t="s">
        <v>276</v>
      </c>
      <c r="G92" s="111"/>
      <c r="H92" s="42">
        <f>H93</f>
        <v>13.5</v>
      </c>
      <c r="I92" s="42">
        <f>I93</f>
        <v>6.8000000000000007</v>
      </c>
    </row>
    <row r="93" spans="2:9" ht="31.5">
      <c r="B93" s="112" t="s">
        <v>77</v>
      </c>
      <c r="C93" s="38">
        <v>834</v>
      </c>
      <c r="D93" s="40" t="s">
        <v>65</v>
      </c>
      <c r="E93" s="40" t="s">
        <v>58</v>
      </c>
      <c r="F93" s="40" t="s">
        <v>276</v>
      </c>
      <c r="G93" s="111" t="s">
        <v>78</v>
      </c>
      <c r="H93" s="42">
        <v>13.5</v>
      </c>
      <c r="I93" s="42">
        <f>9.8-3</f>
        <v>6.8000000000000007</v>
      </c>
    </row>
    <row r="94" spans="2:9">
      <c r="B94" s="47" t="s">
        <v>217</v>
      </c>
      <c r="C94" s="38">
        <v>834</v>
      </c>
      <c r="D94" s="40" t="s">
        <v>65</v>
      </c>
      <c r="E94" s="58" t="s">
        <v>58</v>
      </c>
      <c r="F94" s="40" t="s">
        <v>189</v>
      </c>
      <c r="G94" s="59"/>
      <c r="H94" s="42">
        <f>H95</f>
        <v>141.6</v>
      </c>
      <c r="I94" s="42">
        <f>I95</f>
        <v>95</v>
      </c>
    </row>
    <row r="95" spans="2:9">
      <c r="B95" s="47" t="s">
        <v>143</v>
      </c>
      <c r="C95" s="38">
        <v>834</v>
      </c>
      <c r="D95" s="40" t="s">
        <v>65</v>
      </c>
      <c r="E95" s="58" t="s">
        <v>58</v>
      </c>
      <c r="F95" s="61" t="s">
        <v>190</v>
      </c>
      <c r="G95" s="59"/>
      <c r="H95" s="42">
        <f>H96</f>
        <v>141.6</v>
      </c>
      <c r="I95" s="42">
        <f>I96</f>
        <v>95</v>
      </c>
    </row>
    <row r="96" spans="2:9" ht="31.5">
      <c r="B96" s="47" t="s">
        <v>77</v>
      </c>
      <c r="C96" s="38">
        <v>834</v>
      </c>
      <c r="D96" s="40" t="s">
        <v>65</v>
      </c>
      <c r="E96" s="58" t="s">
        <v>58</v>
      </c>
      <c r="F96" s="61" t="s">
        <v>190</v>
      </c>
      <c r="G96" s="59" t="s">
        <v>78</v>
      </c>
      <c r="H96" s="42">
        <f>95+46.6</f>
        <v>141.6</v>
      </c>
      <c r="I96" s="42">
        <v>95</v>
      </c>
    </row>
    <row r="97" spans="2:9">
      <c r="B97" s="43" t="s">
        <v>218</v>
      </c>
      <c r="C97" s="38">
        <v>834</v>
      </c>
      <c r="D97" s="40" t="s">
        <v>65</v>
      </c>
      <c r="E97" s="40" t="s">
        <v>58</v>
      </c>
      <c r="F97" s="61" t="s">
        <v>191</v>
      </c>
      <c r="G97" s="40"/>
      <c r="H97" s="42">
        <f>SUM(H98,H100,H102,H104)</f>
        <v>931.2</v>
      </c>
      <c r="I97" s="42">
        <f>SUM(I98,I100,I102,I104)</f>
        <v>507.2</v>
      </c>
    </row>
    <row r="98" spans="2:9" ht="31.5">
      <c r="B98" s="44" t="s">
        <v>142</v>
      </c>
      <c r="C98" s="38">
        <v>834</v>
      </c>
      <c r="D98" s="40" t="s">
        <v>65</v>
      </c>
      <c r="E98" s="40" t="s">
        <v>58</v>
      </c>
      <c r="F98" s="57" t="s">
        <v>192</v>
      </c>
      <c r="G98" s="40"/>
      <c r="H98" s="42">
        <f>H99</f>
        <v>323.2</v>
      </c>
      <c r="I98" s="42">
        <f>I99</f>
        <v>323.2</v>
      </c>
    </row>
    <row r="99" spans="2:9" ht="31.5">
      <c r="B99" s="41" t="s">
        <v>77</v>
      </c>
      <c r="C99" s="38">
        <v>834</v>
      </c>
      <c r="D99" s="40" t="s">
        <v>65</v>
      </c>
      <c r="E99" s="58" t="s">
        <v>58</v>
      </c>
      <c r="F99" s="40" t="s">
        <v>192</v>
      </c>
      <c r="G99" s="59" t="s">
        <v>78</v>
      </c>
      <c r="H99" s="42">
        <v>323.2</v>
      </c>
      <c r="I99" s="42">
        <v>323.2</v>
      </c>
    </row>
    <row r="100" spans="2:9">
      <c r="B100" s="41" t="s">
        <v>219</v>
      </c>
      <c r="C100" s="38">
        <v>834</v>
      </c>
      <c r="D100" s="40" t="s">
        <v>65</v>
      </c>
      <c r="E100" s="58" t="s">
        <v>58</v>
      </c>
      <c r="F100" s="40" t="s">
        <v>193</v>
      </c>
      <c r="G100" s="40"/>
      <c r="H100" s="42">
        <f>H101</f>
        <v>178</v>
      </c>
      <c r="I100" s="42">
        <f>I101</f>
        <v>184</v>
      </c>
    </row>
    <row r="101" spans="2:9" ht="31.5">
      <c r="B101" s="41" t="s">
        <v>77</v>
      </c>
      <c r="C101" s="38">
        <v>834</v>
      </c>
      <c r="D101" s="40" t="s">
        <v>65</v>
      </c>
      <c r="E101" s="58" t="s">
        <v>58</v>
      </c>
      <c r="F101" s="40" t="s">
        <v>193</v>
      </c>
      <c r="G101" s="59" t="s">
        <v>78</v>
      </c>
      <c r="H101" s="42">
        <f>70+88+20</f>
        <v>178</v>
      </c>
      <c r="I101" s="42">
        <f>70+114</f>
        <v>184</v>
      </c>
    </row>
    <row r="102" spans="2:9">
      <c r="B102" s="77" t="s">
        <v>220</v>
      </c>
      <c r="C102" s="38">
        <v>834</v>
      </c>
      <c r="D102" s="40" t="s">
        <v>65</v>
      </c>
      <c r="E102" s="58" t="s">
        <v>58</v>
      </c>
      <c r="F102" s="40" t="s">
        <v>226</v>
      </c>
      <c r="G102" s="59"/>
      <c r="H102" s="42">
        <f>H103</f>
        <v>129</v>
      </c>
      <c r="I102" s="42">
        <f>I103</f>
        <v>0</v>
      </c>
    </row>
    <row r="103" spans="2:9" ht="31.5">
      <c r="B103" s="41" t="s">
        <v>77</v>
      </c>
      <c r="C103" s="38">
        <v>834</v>
      </c>
      <c r="D103" s="40" t="s">
        <v>65</v>
      </c>
      <c r="E103" s="58" t="s">
        <v>58</v>
      </c>
      <c r="F103" s="40" t="s">
        <v>226</v>
      </c>
      <c r="G103" s="40" t="s">
        <v>78</v>
      </c>
      <c r="H103" s="42">
        <f>219.2+70.5-75.2-85.5</f>
        <v>129</v>
      </c>
      <c r="I103" s="42">
        <v>0</v>
      </c>
    </row>
    <row r="104" spans="2:9">
      <c r="B104" s="47" t="s">
        <v>106</v>
      </c>
      <c r="C104" s="38">
        <v>834</v>
      </c>
      <c r="D104" s="40" t="s">
        <v>65</v>
      </c>
      <c r="E104" s="58" t="s">
        <v>58</v>
      </c>
      <c r="F104" s="66" t="s">
        <v>227</v>
      </c>
      <c r="G104" s="40"/>
      <c r="H104" s="42">
        <f>H105</f>
        <v>301</v>
      </c>
      <c r="I104" s="42">
        <f>I105</f>
        <v>0</v>
      </c>
    </row>
    <row r="105" spans="2:9" ht="31.5">
      <c r="B105" s="41" t="s">
        <v>77</v>
      </c>
      <c r="C105" s="38">
        <v>834</v>
      </c>
      <c r="D105" s="40" t="s">
        <v>65</v>
      </c>
      <c r="E105" s="58" t="s">
        <v>58</v>
      </c>
      <c r="F105" s="40" t="s">
        <v>227</v>
      </c>
      <c r="G105" s="59" t="s">
        <v>78</v>
      </c>
      <c r="H105" s="42">
        <v>301</v>
      </c>
      <c r="I105" s="42">
        <v>0</v>
      </c>
    </row>
    <row r="106" spans="2:9">
      <c r="B106" s="37" t="s">
        <v>48</v>
      </c>
      <c r="C106" s="38">
        <v>834</v>
      </c>
      <c r="D106" s="40" t="s">
        <v>67</v>
      </c>
      <c r="E106" s="58"/>
      <c r="F106" s="40"/>
      <c r="G106" s="59"/>
      <c r="H106" s="42">
        <f t="shared" ref="H106:I109" si="5">H107</f>
        <v>0</v>
      </c>
      <c r="I106" s="42">
        <f t="shared" si="5"/>
        <v>5</v>
      </c>
    </row>
    <row r="107" spans="2:9">
      <c r="B107" s="47" t="s">
        <v>144</v>
      </c>
      <c r="C107" s="38">
        <v>834</v>
      </c>
      <c r="D107" s="40" t="s">
        <v>67</v>
      </c>
      <c r="E107" s="58" t="s">
        <v>67</v>
      </c>
      <c r="F107" s="40"/>
      <c r="G107" s="59"/>
      <c r="H107" s="42">
        <f t="shared" si="5"/>
        <v>0</v>
      </c>
      <c r="I107" s="42">
        <f t="shared" si="5"/>
        <v>5</v>
      </c>
    </row>
    <row r="108" spans="2:9" ht="31.5">
      <c r="B108" s="41" t="str">
        <f>B84</f>
        <v>Муниципальная программа "Развитие территории сельского поселения Анхимовское на 2021-2025 годы"</v>
      </c>
      <c r="C108" s="38">
        <v>834</v>
      </c>
      <c r="D108" s="40" t="s">
        <v>67</v>
      </c>
      <c r="E108" s="58" t="s">
        <v>67</v>
      </c>
      <c r="F108" s="40" t="s">
        <v>91</v>
      </c>
      <c r="G108" s="59"/>
      <c r="H108" s="42">
        <f t="shared" si="5"/>
        <v>0</v>
      </c>
      <c r="I108" s="42">
        <f t="shared" si="5"/>
        <v>5</v>
      </c>
    </row>
    <row r="109" spans="2:9" ht="31.5">
      <c r="B109" s="47" t="s">
        <v>221</v>
      </c>
      <c r="C109" s="38">
        <v>834</v>
      </c>
      <c r="D109" s="40" t="s">
        <v>67</v>
      </c>
      <c r="E109" s="58" t="s">
        <v>67</v>
      </c>
      <c r="F109" s="40" t="s">
        <v>184</v>
      </c>
      <c r="G109" s="59"/>
      <c r="H109" s="42">
        <f t="shared" si="5"/>
        <v>0</v>
      </c>
      <c r="I109" s="42">
        <f t="shared" si="5"/>
        <v>5</v>
      </c>
    </row>
    <row r="110" spans="2:9">
      <c r="B110" s="47" t="s">
        <v>92</v>
      </c>
      <c r="C110" s="38">
        <v>834</v>
      </c>
      <c r="D110" s="40" t="s">
        <v>67</v>
      </c>
      <c r="E110" s="58" t="s">
        <v>67</v>
      </c>
      <c r="F110" s="40" t="s">
        <v>228</v>
      </c>
      <c r="G110" s="59"/>
      <c r="H110" s="42">
        <f>H111</f>
        <v>0</v>
      </c>
      <c r="I110" s="42">
        <f>I111</f>
        <v>5</v>
      </c>
    </row>
    <row r="111" spans="2:9" ht="31.5">
      <c r="B111" s="41" t="s">
        <v>77</v>
      </c>
      <c r="C111" s="38">
        <v>834</v>
      </c>
      <c r="D111" s="40" t="s">
        <v>67</v>
      </c>
      <c r="E111" s="58" t="s">
        <v>67</v>
      </c>
      <c r="F111" s="40" t="s">
        <v>228</v>
      </c>
      <c r="G111" s="59" t="s">
        <v>78</v>
      </c>
      <c r="H111" s="42">
        <f>5-5</f>
        <v>0</v>
      </c>
      <c r="I111" s="42">
        <v>5</v>
      </c>
    </row>
    <row r="112" spans="2:9">
      <c r="B112" s="60" t="s">
        <v>50</v>
      </c>
      <c r="C112" s="38">
        <v>834</v>
      </c>
      <c r="D112" s="40" t="s">
        <v>64</v>
      </c>
      <c r="E112" s="58"/>
      <c r="F112" s="40"/>
      <c r="G112" s="59"/>
      <c r="H112" s="42">
        <f>SUM(H113,H118)</f>
        <v>1313.2</v>
      </c>
      <c r="I112" s="42">
        <f>SUM(I113,I118)</f>
        <v>1313.2</v>
      </c>
    </row>
    <row r="113" spans="2:9">
      <c r="B113" s="41" t="s">
        <v>51</v>
      </c>
      <c r="C113" s="38">
        <v>834</v>
      </c>
      <c r="D113" s="40" t="s">
        <v>64</v>
      </c>
      <c r="E113" s="40" t="s">
        <v>57</v>
      </c>
      <c r="F113" s="61"/>
      <c r="G113" s="40"/>
      <c r="H113" s="42">
        <f t="shared" ref="H113:I115" si="6">H114</f>
        <v>1313.2</v>
      </c>
      <c r="I113" s="42">
        <f t="shared" si="6"/>
        <v>1313.2</v>
      </c>
    </row>
    <row r="114" spans="2:9">
      <c r="B114" s="41" t="s">
        <v>81</v>
      </c>
      <c r="C114" s="38">
        <v>834</v>
      </c>
      <c r="D114" s="40" t="s">
        <v>64</v>
      </c>
      <c r="E114" s="40" t="s">
        <v>57</v>
      </c>
      <c r="F114" s="61" t="s">
        <v>80</v>
      </c>
      <c r="G114" s="40"/>
      <c r="H114" s="42">
        <f t="shared" si="6"/>
        <v>1313.2</v>
      </c>
      <c r="I114" s="42">
        <f t="shared" si="6"/>
        <v>1313.2</v>
      </c>
    </row>
    <row r="115" spans="2:9">
      <c r="B115" s="43" t="s">
        <v>194</v>
      </c>
      <c r="C115" s="38">
        <v>834</v>
      </c>
      <c r="D115" s="40" t="s">
        <v>64</v>
      </c>
      <c r="E115" s="40" t="s">
        <v>57</v>
      </c>
      <c r="F115" s="61" t="s">
        <v>195</v>
      </c>
      <c r="G115" s="40"/>
      <c r="H115" s="42">
        <f t="shared" si="6"/>
        <v>1313.2</v>
      </c>
      <c r="I115" s="42">
        <f t="shared" si="6"/>
        <v>1313.2</v>
      </c>
    </row>
    <row r="116" spans="2:9" ht="31.5">
      <c r="B116" s="41" t="s">
        <v>166</v>
      </c>
      <c r="C116" s="38">
        <v>834</v>
      </c>
      <c r="D116" s="40" t="s">
        <v>64</v>
      </c>
      <c r="E116" s="40" t="s">
        <v>57</v>
      </c>
      <c r="F116" s="61" t="s">
        <v>196</v>
      </c>
      <c r="G116" s="40"/>
      <c r="H116" s="42">
        <f>H117</f>
        <v>1313.2</v>
      </c>
      <c r="I116" s="42">
        <f>I117</f>
        <v>1313.2</v>
      </c>
    </row>
    <row r="117" spans="2:9">
      <c r="B117" s="41" t="s">
        <v>81</v>
      </c>
      <c r="C117" s="38">
        <v>834</v>
      </c>
      <c r="D117" s="40" t="s">
        <v>64</v>
      </c>
      <c r="E117" s="40" t="s">
        <v>57</v>
      </c>
      <c r="F117" s="61" t="s">
        <v>196</v>
      </c>
      <c r="G117" s="40" t="s">
        <v>82</v>
      </c>
      <c r="H117" s="42">
        <v>1313.2</v>
      </c>
      <c r="I117" s="42">
        <v>1313.2</v>
      </c>
    </row>
    <row r="118" spans="2:9" hidden="1">
      <c r="B118" s="41" t="s">
        <v>197</v>
      </c>
      <c r="C118" s="38">
        <v>834</v>
      </c>
      <c r="D118" s="40" t="s">
        <v>64</v>
      </c>
      <c r="E118" s="40" t="s">
        <v>59</v>
      </c>
      <c r="F118" s="61"/>
      <c r="G118" s="40"/>
      <c r="H118" s="42">
        <f>H119</f>
        <v>0</v>
      </c>
      <c r="I118" s="42">
        <f>I119</f>
        <v>0</v>
      </c>
    </row>
    <row r="119" spans="2:9" hidden="1">
      <c r="B119" s="41" t="s">
        <v>198</v>
      </c>
      <c r="C119" s="38">
        <v>834</v>
      </c>
      <c r="D119" s="40" t="s">
        <v>64</v>
      </c>
      <c r="E119" s="40" t="s">
        <v>59</v>
      </c>
      <c r="F119" s="40" t="s">
        <v>199</v>
      </c>
      <c r="G119" s="40"/>
      <c r="H119" s="42">
        <f>SUM(H120,H122)</f>
        <v>0</v>
      </c>
      <c r="I119" s="42">
        <f>SUM(I120,I122)</f>
        <v>0</v>
      </c>
    </row>
    <row r="120" spans="2:9" hidden="1">
      <c r="B120" s="43" t="s">
        <v>220</v>
      </c>
      <c r="C120" s="38">
        <v>834</v>
      </c>
      <c r="D120" s="40" t="s">
        <v>64</v>
      </c>
      <c r="E120" s="40" t="s">
        <v>59</v>
      </c>
      <c r="F120" s="40" t="s">
        <v>200</v>
      </c>
      <c r="G120" s="40"/>
      <c r="H120" s="42">
        <f>H121</f>
        <v>0</v>
      </c>
      <c r="I120" s="42">
        <f>I121</f>
        <v>0</v>
      </c>
    </row>
    <row r="121" spans="2:9" ht="31.5" hidden="1">
      <c r="B121" s="41" t="s">
        <v>77</v>
      </c>
      <c r="C121" s="38">
        <v>834</v>
      </c>
      <c r="D121" s="40" t="s">
        <v>64</v>
      </c>
      <c r="E121" s="40" t="s">
        <v>59</v>
      </c>
      <c r="F121" s="40" t="s">
        <v>200</v>
      </c>
      <c r="G121" s="40" t="s">
        <v>78</v>
      </c>
      <c r="H121" s="42">
        <f>16.2+3.3-19.5</f>
        <v>0</v>
      </c>
      <c r="I121" s="42">
        <v>0</v>
      </c>
    </row>
    <row r="122" spans="2:9" hidden="1">
      <c r="B122" s="41" t="s">
        <v>106</v>
      </c>
      <c r="C122" s="38">
        <v>834</v>
      </c>
      <c r="D122" s="40" t="s">
        <v>64</v>
      </c>
      <c r="E122" s="40" t="s">
        <v>59</v>
      </c>
      <c r="F122" s="40" t="s">
        <v>201</v>
      </c>
      <c r="G122" s="40"/>
      <c r="H122" s="42">
        <f>H123</f>
        <v>0</v>
      </c>
      <c r="I122" s="42">
        <f>I123</f>
        <v>0</v>
      </c>
    </row>
    <row r="123" spans="2:9" ht="31.5" hidden="1">
      <c r="B123" s="41" t="s">
        <v>77</v>
      </c>
      <c r="C123" s="38">
        <v>834</v>
      </c>
      <c r="D123" s="40" t="s">
        <v>64</v>
      </c>
      <c r="E123" s="40" t="s">
        <v>59</v>
      </c>
      <c r="F123" s="40" t="s">
        <v>201</v>
      </c>
      <c r="G123" s="40" t="s">
        <v>78</v>
      </c>
      <c r="H123" s="42">
        <v>0</v>
      </c>
      <c r="I123" s="42">
        <v>0</v>
      </c>
    </row>
    <row r="124" spans="2:9">
      <c r="B124" s="37" t="s">
        <v>52</v>
      </c>
      <c r="C124" s="38">
        <v>834</v>
      </c>
      <c r="D124" s="40" t="s">
        <v>63</v>
      </c>
      <c r="E124" s="40"/>
      <c r="F124" s="40"/>
      <c r="G124" s="40"/>
      <c r="H124" s="42">
        <f t="shared" ref="H124:I126" si="7">H125</f>
        <v>332.7</v>
      </c>
      <c r="I124" s="42">
        <f t="shared" si="7"/>
        <v>332.7</v>
      </c>
    </row>
    <row r="125" spans="2:9">
      <c r="B125" s="41" t="s">
        <v>53</v>
      </c>
      <c r="C125" s="38">
        <v>834</v>
      </c>
      <c r="D125" s="40" t="s">
        <v>63</v>
      </c>
      <c r="E125" s="40" t="s">
        <v>57</v>
      </c>
      <c r="F125" s="40"/>
      <c r="G125" s="40"/>
      <c r="H125" s="42">
        <f t="shared" si="7"/>
        <v>332.7</v>
      </c>
      <c r="I125" s="42">
        <f t="shared" si="7"/>
        <v>332.7</v>
      </c>
    </row>
    <row r="126" spans="2:9">
      <c r="B126" s="41" t="s">
        <v>202</v>
      </c>
      <c r="C126" s="38">
        <v>834</v>
      </c>
      <c r="D126" s="40" t="s">
        <v>63</v>
      </c>
      <c r="E126" s="40" t="s">
        <v>57</v>
      </c>
      <c r="F126" s="40" t="s">
        <v>203</v>
      </c>
      <c r="G126" s="40"/>
      <c r="H126" s="42">
        <f t="shared" si="7"/>
        <v>332.7</v>
      </c>
      <c r="I126" s="42">
        <f t="shared" si="7"/>
        <v>332.7</v>
      </c>
    </row>
    <row r="127" spans="2:9">
      <c r="B127" s="41" t="s">
        <v>93</v>
      </c>
      <c r="C127" s="38">
        <v>834</v>
      </c>
      <c r="D127" s="40" t="s">
        <v>63</v>
      </c>
      <c r="E127" s="40" t="s">
        <v>57</v>
      </c>
      <c r="F127" s="40" t="s">
        <v>204</v>
      </c>
      <c r="G127" s="40"/>
      <c r="H127" s="42">
        <f>H128</f>
        <v>332.7</v>
      </c>
      <c r="I127" s="42">
        <f>I128</f>
        <v>332.7</v>
      </c>
    </row>
    <row r="128" spans="2:9">
      <c r="B128" s="41" t="s">
        <v>145</v>
      </c>
      <c r="C128" s="38">
        <v>834</v>
      </c>
      <c r="D128" s="40" t="s">
        <v>63</v>
      </c>
      <c r="E128" s="40" t="s">
        <v>57</v>
      </c>
      <c r="F128" s="40" t="s">
        <v>204</v>
      </c>
      <c r="G128" s="40" t="s">
        <v>94</v>
      </c>
      <c r="H128" s="42">
        <v>332.7</v>
      </c>
      <c r="I128" s="42">
        <v>332.7</v>
      </c>
    </row>
    <row r="129" spans="2:9">
      <c r="B129" s="37" t="s">
        <v>54</v>
      </c>
      <c r="C129" s="38">
        <v>834</v>
      </c>
      <c r="D129" s="40" t="s">
        <v>61</v>
      </c>
      <c r="E129" s="40"/>
      <c r="F129" s="40"/>
      <c r="G129" s="40"/>
      <c r="H129" s="69">
        <f t="shared" ref="H129:I132" si="8">H130</f>
        <v>30</v>
      </c>
      <c r="I129" s="69">
        <f t="shared" si="8"/>
        <v>30</v>
      </c>
    </row>
    <row r="130" spans="2:9">
      <c r="B130" s="41" t="s">
        <v>55</v>
      </c>
      <c r="C130" s="38">
        <v>834</v>
      </c>
      <c r="D130" s="40" t="s">
        <v>61</v>
      </c>
      <c r="E130" s="40" t="s">
        <v>57</v>
      </c>
      <c r="F130" s="40"/>
      <c r="G130" s="40"/>
      <c r="H130" s="69">
        <f t="shared" si="8"/>
        <v>30</v>
      </c>
      <c r="I130" s="69">
        <f t="shared" si="8"/>
        <v>30</v>
      </c>
    </row>
    <row r="131" spans="2:9" ht="31.5">
      <c r="B131" s="41" t="str">
        <f>B84</f>
        <v>Муниципальная программа "Развитие территории сельского поселения Анхимовское на 2021-2025 годы"</v>
      </c>
      <c r="C131" s="38">
        <v>834</v>
      </c>
      <c r="D131" s="40" t="s">
        <v>61</v>
      </c>
      <c r="E131" s="40" t="s">
        <v>57</v>
      </c>
      <c r="F131" s="40" t="s">
        <v>91</v>
      </c>
      <c r="G131" s="40"/>
      <c r="H131" s="69">
        <f t="shared" si="8"/>
        <v>30</v>
      </c>
      <c r="I131" s="69">
        <f t="shared" si="8"/>
        <v>30</v>
      </c>
    </row>
    <row r="132" spans="2:9" ht="31.5">
      <c r="B132" s="41" t="s">
        <v>222</v>
      </c>
      <c r="C132" s="38">
        <v>834</v>
      </c>
      <c r="D132" s="40" t="s">
        <v>61</v>
      </c>
      <c r="E132" s="40" t="s">
        <v>57</v>
      </c>
      <c r="F132" s="40" t="s">
        <v>229</v>
      </c>
      <c r="G132" s="40"/>
      <c r="H132" s="69">
        <f t="shared" si="8"/>
        <v>30</v>
      </c>
      <c r="I132" s="69">
        <f t="shared" si="8"/>
        <v>30</v>
      </c>
    </row>
    <row r="133" spans="2:9">
      <c r="B133" s="68" t="s">
        <v>223</v>
      </c>
      <c r="C133" s="38">
        <v>834</v>
      </c>
      <c r="D133" s="57" t="s">
        <v>61</v>
      </c>
      <c r="E133" s="57" t="s">
        <v>57</v>
      </c>
      <c r="F133" s="40" t="s">
        <v>230</v>
      </c>
      <c r="G133" s="57"/>
      <c r="H133" s="69">
        <f>H134</f>
        <v>30</v>
      </c>
      <c r="I133" s="69">
        <f>I134</f>
        <v>30</v>
      </c>
    </row>
    <row r="134" spans="2:9" ht="31.5">
      <c r="B134" s="68" t="s">
        <v>77</v>
      </c>
      <c r="C134" s="38">
        <v>834</v>
      </c>
      <c r="D134" s="57" t="s">
        <v>61</v>
      </c>
      <c r="E134" s="57" t="s">
        <v>57</v>
      </c>
      <c r="F134" s="40" t="s">
        <v>230</v>
      </c>
      <c r="G134" s="57" t="s">
        <v>78</v>
      </c>
      <c r="H134" s="69">
        <v>30</v>
      </c>
      <c r="I134" s="69">
        <v>30</v>
      </c>
    </row>
    <row r="135" spans="2:9">
      <c r="B135" s="63" t="s">
        <v>56</v>
      </c>
      <c r="C135" s="38"/>
      <c r="D135" s="70"/>
      <c r="E135" s="70"/>
      <c r="F135" s="70"/>
      <c r="G135" s="70"/>
      <c r="H135" s="71">
        <f>H22</f>
        <v>8778.7000000000007</v>
      </c>
      <c r="I135" s="71">
        <f>I22</f>
        <v>7252.9000000000005</v>
      </c>
    </row>
    <row r="136" spans="2:9" s="86" customFormat="1">
      <c r="B136" s="64" t="s">
        <v>68</v>
      </c>
      <c r="C136" s="73"/>
      <c r="D136" s="74"/>
      <c r="E136" s="74"/>
      <c r="F136" s="73"/>
      <c r="G136" s="74"/>
      <c r="H136" s="75"/>
      <c r="I136" s="72">
        <f>'3'!F53</f>
        <v>167.5</v>
      </c>
    </row>
    <row r="137" spans="2:9">
      <c r="B137" s="63" t="s">
        <v>70</v>
      </c>
      <c r="C137" s="38"/>
      <c r="D137" s="56"/>
      <c r="E137" s="56"/>
      <c r="F137" s="38"/>
      <c r="G137" s="56"/>
      <c r="H137" s="71">
        <f>H135</f>
        <v>8778.7000000000007</v>
      </c>
      <c r="I137" s="71">
        <f>I135+I136</f>
        <v>7420.4000000000005</v>
      </c>
    </row>
  </sheetData>
  <autoFilter ref="A21:I137">
    <filterColumn colId="7">
      <filters blank="1">
        <filter val="1 206,8"/>
        <filter val="1 313,2"/>
        <filter val="1 389,4"/>
        <filter val="10,0"/>
        <filter val="11,0"/>
        <filter val="129,0"/>
        <filter val="13,5"/>
        <filter val="141,6"/>
        <filter val="158,0"/>
        <filter val="160,1"/>
        <filter val="193,0"/>
        <filter val="2 259,6"/>
        <filter val="2 392,0"/>
        <filter val="2 674,7"/>
        <filter val="2 731,9"/>
        <filter val="2,0"/>
        <filter val="247,5"/>
        <filter val="282,7"/>
        <filter val="30,0"/>
        <filter val="301,0"/>
        <filter val="323,2"/>
        <filter val="332,7"/>
        <filter val="333,5"/>
        <filter val="4 356,4"/>
        <filter val="423,2"/>
        <filter val="436,6"/>
        <filter val="48,2"/>
        <filter val="502,2"/>
        <filter val="54,5"/>
        <filter val="54,6"/>
        <filter val="55,2"/>
        <filter val="55,7"/>
        <filter val="6,1"/>
        <filter val="60,7"/>
        <filter val="7,0"/>
        <filter val="8 507,7"/>
        <filter val="804,1"/>
        <filter val="911,2"/>
        <filter val="991,6"/>
      </filters>
    </filterColumn>
  </autoFilter>
  <mergeCells count="6">
    <mergeCell ref="B19:B20"/>
    <mergeCell ref="D19:D20"/>
    <mergeCell ref="E19:E20"/>
    <mergeCell ref="F19:F20"/>
    <mergeCell ref="G19:G20"/>
    <mergeCell ref="C19:C20"/>
  </mergeCells>
  <conditionalFormatting sqref="B1:B1048576">
    <cfRule type="containsText" dxfId="9" priority="1" operator="containsText" text="Основное мероприятие">
      <formula>NOT(ISERROR(SEARCH("Основное мероприятие",B1)))</formula>
    </cfRule>
    <cfRule type="containsText" dxfId="8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39370078740157483" bottom="0.39370078740157483" header="0.31496062992125984" footer="0.31496062992125984"/>
  <pageSetup paperSize="9" scale="61" fitToHeight="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1">
    <tabColor rgb="FF92D050"/>
    <pageSetUpPr fitToPage="1"/>
  </sheetPr>
  <dimension ref="A1:H133"/>
  <sheetViews>
    <sheetView view="pageBreakPreview" topLeftCell="B105" zoomScale="90" zoomScaleNormal="90" zoomScaleSheetLayoutView="90" workbookViewId="0">
      <selection activeCell="H90" sqref="H90"/>
    </sheetView>
  </sheetViews>
  <sheetFormatPr defaultRowHeight="15.75"/>
  <cols>
    <col min="1" max="1" width="28.7109375" style="1" hidden="1" customWidth="1"/>
    <col min="2" max="2" width="87.5703125" style="1" customWidth="1"/>
    <col min="3" max="3" width="6.85546875" style="1" bestFit="1" customWidth="1"/>
    <col min="4" max="5" width="7.28515625" style="1" customWidth="1"/>
    <col min="6" max="6" width="14.42578125" style="1" bestFit="1" customWidth="1"/>
    <col min="7" max="7" width="7.28515625" style="1" customWidth="1"/>
    <col min="8" max="8" width="11.28515625" style="1" customWidth="1"/>
    <col min="9" max="16384" width="9.140625" style="1"/>
  </cols>
  <sheetData>
    <row r="1" spans="2:8">
      <c r="H1" s="2" t="s">
        <v>155</v>
      </c>
    </row>
    <row r="2" spans="2:8">
      <c r="H2" s="2" t="str">
        <f>'1'!F2</f>
        <v>к решению Совета сельского поселения Анхимовское</v>
      </c>
    </row>
    <row r="3" spans="2:8">
      <c r="H3" s="2" t="str">
        <f>'1'!F3</f>
        <v>от 00.08.2024 года № 00</v>
      </c>
    </row>
    <row r="5" spans="2:8">
      <c r="H5" s="2" t="s">
        <v>155</v>
      </c>
    </row>
    <row r="6" spans="2:8">
      <c r="H6" s="2" t="str">
        <f>'1'!F6</f>
        <v>к решению Совета сельского поселения</v>
      </c>
    </row>
    <row r="7" spans="2:8">
      <c r="H7" s="2" t="str">
        <f>'1'!F7</f>
        <v>Анхимовское от 20.12.2023 года № 62</v>
      </c>
    </row>
    <row r="8" spans="2:8">
      <c r="H8" s="2" t="str">
        <f>'1'!F8</f>
        <v xml:space="preserve"> "О бюджете сельского поселения Анхимовское</v>
      </c>
    </row>
    <row r="9" spans="2:8">
      <c r="H9" s="2" t="str">
        <f>'1'!F9</f>
        <v>на 2024 год и плановый период 2025 и 2026 годов"</v>
      </c>
    </row>
    <row r="11" spans="2:8">
      <c r="B11" s="3" t="s">
        <v>98</v>
      </c>
      <c r="C11" s="3"/>
      <c r="D11" s="3"/>
      <c r="E11" s="4"/>
      <c r="F11" s="4"/>
      <c r="G11" s="4"/>
      <c r="H11" s="4"/>
    </row>
    <row r="12" spans="2:8">
      <c r="B12" s="3" t="s">
        <v>127</v>
      </c>
      <c r="C12" s="3"/>
      <c r="D12" s="3"/>
      <c r="E12" s="4"/>
      <c r="F12" s="4"/>
      <c r="G12" s="4"/>
      <c r="H12" s="4"/>
    </row>
    <row r="13" spans="2:8">
      <c r="B13" s="3" t="s">
        <v>103</v>
      </c>
      <c r="C13" s="3"/>
      <c r="D13" s="3"/>
      <c r="E13" s="4"/>
      <c r="F13" s="4"/>
      <c r="G13" s="4"/>
      <c r="H13" s="4"/>
    </row>
    <row r="14" spans="2:8">
      <c r="B14" s="3" t="s">
        <v>102</v>
      </c>
      <c r="C14" s="3"/>
      <c r="D14" s="3"/>
      <c r="E14" s="4"/>
      <c r="F14" s="4"/>
      <c r="G14" s="4"/>
      <c r="H14" s="4"/>
    </row>
    <row r="15" spans="2:8">
      <c r="B15" s="3" t="s">
        <v>105</v>
      </c>
      <c r="C15" s="3"/>
      <c r="D15" s="3"/>
      <c r="E15" s="4"/>
      <c r="F15" s="4"/>
      <c r="G15" s="4"/>
      <c r="H15" s="4"/>
    </row>
    <row r="16" spans="2:8">
      <c r="B16" s="3" t="str">
        <f>справочник!A13</f>
        <v>НА ПЛАНОВЫЙ ПЕРИОД 2026 ГОДА</v>
      </c>
      <c r="C16" s="3"/>
      <c r="D16" s="3"/>
      <c r="E16" s="4"/>
      <c r="F16" s="4"/>
      <c r="G16" s="4"/>
      <c r="H16" s="4"/>
    </row>
    <row r="17" spans="2:8">
      <c r="B17" s="3"/>
      <c r="C17" s="3"/>
      <c r="D17" s="3"/>
      <c r="E17" s="4"/>
      <c r="F17" s="4"/>
      <c r="G17" s="4"/>
      <c r="H17" s="4"/>
    </row>
    <row r="18" spans="2:8">
      <c r="H18" s="2" t="s">
        <v>3</v>
      </c>
    </row>
    <row r="19" spans="2:8">
      <c r="B19" s="115" t="s">
        <v>36</v>
      </c>
      <c r="C19" s="116" t="s">
        <v>96</v>
      </c>
      <c r="D19" s="116" t="s">
        <v>128</v>
      </c>
      <c r="E19" s="116" t="s">
        <v>101</v>
      </c>
      <c r="F19" s="131" t="s">
        <v>129</v>
      </c>
      <c r="G19" s="129" t="s">
        <v>130</v>
      </c>
      <c r="H19" s="25" t="s">
        <v>4</v>
      </c>
    </row>
    <row r="20" spans="2:8">
      <c r="B20" s="115"/>
      <c r="C20" s="116"/>
      <c r="D20" s="116"/>
      <c r="E20" s="116"/>
      <c r="F20" s="132"/>
      <c r="G20" s="130"/>
      <c r="H20" s="26" t="str">
        <f>справочник!C9</f>
        <v>2026 год</v>
      </c>
    </row>
    <row r="21" spans="2:8">
      <c r="B21" s="5">
        <v>1</v>
      </c>
      <c r="C21" s="5">
        <v>2</v>
      </c>
      <c r="D21" s="5">
        <v>3</v>
      </c>
      <c r="E21" s="5">
        <v>4</v>
      </c>
      <c r="F21" s="5">
        <v>5</v>
      </c>
      <c r="G21" s="5">
        <v>6</v>
      </c>
      <c r="H21" s="5">
        <v>7</v>
      </c>
    </row>
    <row r="22" spans="2:8">
      <c r="B22" s="37" t="str">
        <f>'6'!B22</f>
        <v>Администрация сельского поселения Анхимовское</v>
      </c>
      <c r="C22" s="38">
        <v>834</v>
      </c>
      <c r="D22" s="38"/>
      <c r="E22" s="38"/>
      <c r="F22" s="38"/>
      <c r="G22" s="38"/>
      <c r="H22" s="39">
        <f>SUM(H23,H68,H73,H78,H102,H108,H120,H125)</f>
        <v>7479.5</v>
      </c>
    </row>
    <row r="23" spans="2:8">
      <c r="B23" s="37" t="s">
        <v>37</v>
      </c>
      <c r="C23" s="38">
        <v>834</v>
      </c>
      <c r="D23" s="40" t="s">
        <v>57</v>
      </c>
      <c r="E23" s="40"/>
      <c r="F23" s="40"/>
      <c r="G23" s="40"/>
      <c r="H23" s="42">
        <f>SUM(H24,H29,H47,H55,H59)</f>
        <v>4085.6</v>
      </c>
    </row>
    <row r="24" spans="2:8" ht="31.5">
      <c r="B24" s="41" t="s">
        <v>131</v>
      </c>
      <c r="C24" s="38">
        <v>834</v>
      </c>
      <c r="D24" s="40" t="s">
        <v>57</v>
      </c>
      <c r="E24" s="40" t="s">
        <v>66</v>
      </c>
      <c r="F24" s="40"/>
      <c r="G24" s="40"/>
      <c r="H24" s="42">
        <f t="shared" ref="H24:H26" si="0">H25</f>
        <v>804.1</v>
      </c>
    </row>
    <row r="25" spans="2:8">
      <c r="B25" s="41" t="s">
        <v>158</v>
      </c>
      <c r="C25" s="38">
        <v>834</v>
      </c>
      <c r="D25" s="40" t="s">
        <v>57</v>
      </c>
      <c r="E25" s="40" t="s">
        <v>66</v>
      </c>
      <c r="F25" s="40" t="s">
        <v>159</v>
      </c>
      <c r="G25" s="40"/>
      <c r="H25" s="42">
        <f t="shared" si="0"/>
        <v>804.1</v>
      </c>
    </row>
    <row r="26" spans="2:8">
      <c r="B26" s="41" t="s">
        <v>160</v>
      </c>
      <c r="C26" s="38">
        <v>834</v>
      </c>
      <c r="D26" s="40" t="s">
        <v>57</v>
      </c>
      <c r="E26" s="40" t="s">
        <v>66</v>
      </c>
      <c r="F26" s="40" t="s">
        <v>161</v>
      </c>
      <c r="G26" s="40"/>
      <c r="H26" s="42">
        <f t="shared" si="0"/>
        <v>804.1</v>
      </c>
    </row>
    <row r="27" spans="2:8">
      <c r="B27" s="41" t="s">
        <v>74</v>
      </c>
      <c r="C27" s="38">
        <v>834</v>
      </c>
      <c r="D27" s="40" t="s">
        <v>57</v>
      </c>
      <c r="E27" s="40" t="s">
        <v>66</v>
      </c>
      <c r="F27" s="40" t="s">
        <v>162</v>
      </c>
      <c r="G27" s="40"/>
      <c r="H27" s="42">
        <f>H28</f>
        <v>804.1</v>
      </c>
    </row>
    <row r="28" spans="2:8">
      <c r="B28" s="41" t="s">
        <v>75</v>
      </c>
      <c r="C28" s="38">
        <v>834</v>
      </c>
      <c r="D28" s="40" t="s">
        <v>57</v>
      </c>
      <c r="E28" s="40" t="s">
        <v>66</v>
      </c>
      <c r="F28" s="40" t="s">
        <v>162</v>
      </c>
      <c r="G28" s="40" t="s">
        <v>76</v>
      </c>
      <c r="H28" s="42">
        <v>804.1</v>
      </c>
    </row>
    <row r="29" spans="2:8" ht="31.5" customHeight="1">
      <c r="B29" s="44" t="s">
        <v>38</v>
      </c>
      <c r="C29" s="38">
        <v>834</v>
      </c>
      <c r="D29" s="40" t="s">
        <v>57</v>
      </c>
      <c r="E29" s="40" t="s">
        <v>59</v>
      </c>
      <c r="F29" s="40"/>
      <c r="G29" s="40"/>
      <c r="H29" s="42">
        <f>SUM(H30,H33,H40)</f>
        <v>2992.9</v>
      </c>
    </row>
    <row r="30" spans="2:8">
      <c r="B30" s="41" t="s">
        <v>163</v>
      </c>
      <c r="C30" s="38">
        <v>834</v>
      </c>
      <c r="D30" s="40" t="s">
        <v>57</v>
      </c>
      <c r="E30" s="40" t="s">
        <v>59</v>
      </c>
      <c r="F30" s="40" t="s">
        <v>164</v>
      </c>
      <c r="G30" s="40"/>
      <c r="H30" s="42">
        <f>H31</f>
        <v>2</v>
      </c>
    </row>
    <row r="31" spans="2:8" ht="110.25" customHeight="1">
      <c r="B31" s="45" t="s">
        <v>95</v>
      </c>
      <c r="C31" s="38">
        <v>834</v>
      </c>
      <c r="D31" s="40" t="s">
        <v>57</v>
      </c>
      <c r="E31" s="40" t="s">
        <v>59</v>
      </c>
      <c r="F31" s="46" t="s">
        <v>165</v>
      </c>
      <c r="G31" s="40"/>
      <c r="H31" s="42">
        <f>H32</f>
        <v>2</v>
      </c>
    </row>
    <row r="32" spans="2:8" ht="31.5">
      <c r="B32" s="47" t="s">
        <v>77</v>
      </c>
      <c r="C32" s="38">
        <v>834</v>
      </c>
      <c r="D32" s="40" t="s">
        <v>57</v>
      </c>
      <c r="E32" s="40" t="s">
        <v>59</v>
      </c>
      <c r="F32" s="46" t="s">
        <v>165</v>
      </c>
      <c r="G32" s="40" t="s">
        <v>78</v>
      </c>
      <c r="H32" s="42">
        <v>2</v>
      </c>
    </row>
    <row r="33" spans="2:8">
      <c r="B33" s="48" t="s">
        <v>29</v>
      </c>
      <c r="C33" s="38">
        <v>834</v>
      </c>
      <c r="D33" s="40" t="s">
        <v>57</v>
      </c>
      <c r="E33" s="40" t="s">
        <v>59</v>
      </c>
      <c r="F33" s="40" t="s">
        <v>80</v>
      </c>
      <c r="G33" s="40"/>
      <c r="H33" s="42">
        <f>SUM(H34,H37)</f>
        <v>55.2</v>
      </c>
    </row>
    <row r="34" spans="2:8" ht="31.5">
      <c r="B34" s="41" t="s">
        <v>146</v>
      </c>
      <c r="C34" s="38">
        <v>834</v>
      </c>
      <c r="D34" s="40" t="s">
        <v>57</v>
      </c>
      <c r="E34" s="40" t="s">
        <v>59</v>
      </c>
      <c r="F34" s="46" t="s">
        <v>167</v>
      </c>
      <c r="G34" s="40"/>
      <c r="H34" s="42">
        <f>H35</f>
        <v>7</v>
      </c>
    </row>
    <row r="35" spans="2:8" ht="31.5">
      <c r="B35" s="41" t="s">
        <v>166</v>
      </c>
      <c r="C35" s="38">
        <v>834</v>
      </c>
      <c r="D35" s="40" t="s">
        <v>57</v>
      </c>
      <c r="E35" s="40" t="s">
        <v>59</v>
      </c>
      <c r="F35" s="46" t="s">
        <v>168</v>
      </c>
      <c r="G35" s="40"/>
      <c r="H35" s="42">
        <f>H36</f>
        <v>7</v>
      </c>
    </row>
    <row r="36" spans="2:8">
      <c r="B36" s="41" t="s">
        <v>81</v>
      </c>
      <c r="C36" s="38">
        <v>834</v>
      </c>
      <c r="D36" s="40" t="s">
        <v>57</v>
      </c>
      <c r="E36" s="40" t="s">
        <v>59</v>
      </c>
      <c r="F36" s="46" t="s">
        <v>168</v>
      </c>
      <c r="G36" s="40" t="s">
        <v>82</v>
      </c>
      <c r="H36" s="42">
        <v>7</v>
      </c>
    </row>
    <row r="37" spans="2:8" ht="31.5">
      <c r="B37" s="41" t="s">
        <v>169</v>
      </c>
      <c r="C37" s="38">
        <v>834</v>
      </c>
      <c r="D37" s="40" t="s">
        <v>57</v>
      </c>
      <c r="E37" s="40" t="s">
        <v>59</v>
      </c>
      <c r="F37" s="49" t="s">
        <v>170</v>
      </c>
      <c r="G37" s="40"/>
      <c r="H37" s="42">
        <f>H38</f>
        <v>48.2</v>
      </c>
    </row>
    <row r="38" spans="2:8" ht="31.5">
      <c r="B38" s="41" t="s">
        <v>166</v>
      </c>
      <c r="C38" s="38">
        <v>834</v>
      </c>
      <c r="D38" s="40" t="s">
        <v>57</v>
      </c>
      <c r="E38" s="40" t="s">
        <v>59</v>
      </c>
      <c r="F38" s="49" t="s">
        <v>171</v>
      </c>
      <c r="G38" s="40"/>
      <c r="H38" s="42">
        <f>H39</f>
        <v>48.2</v>
      </c>
    </row>
    <row r="39" spans="2:8">
      <c r="B39" s="41" t="s">
        <v>81</v>
      </c>
      <c r="C39" s="38">
        <v>834</v>
      </c>
      <c r="D39" s="40" t="s">
        <v>57</v>
      </c>
      <c r="E39" s="40" t="s">
        <v>59</v>
      </c>
      <c r="F39" s="49" t="s">
        <v>171</v>
      </c>
      <c r="G39" s="40" t="s">
        <v>82</v>
      </c>
      <c r="H39" s="42">
        <v>48.2</v>
      </c>
    </row>
    <row r="40" spans="2:8">
      <c r="B40" s="45" t="s">
        <v>158</v>
      </c>
      <c r="C40" s="38">
        <v>834</v>
      </c>
      <c r="D40" s="51" t="s">
        <v>57</v>
      </c>
      <c r="E40" s="51" t="s">
        <v>59</v>
      </c>
      <c r="F40" s="46" t="s">
        <v>159</v>
      </c>
      <c r="G40" s="51"/>
      <c r="H40" s="52">
        <f>SUM(H41,H45)</f>
        <v>2935.7000000000003</v>
      </c>
    </row>
    <row r="41" spans="2:8">
      <c r="B41" s="45" t="s">
        <v>74</v>
      </c>
      <c r="C41" s="38">
        <v>834</v>
      </c>
      <c r="D41" s="51" t="s">
        <v>57</v>
      </c>
      <c r="E41" s="51" t="s">
        <v>59</v>
      </c>
      <c r="F41" s="46" t="s">
        <v>172</v>
      </c>
      <c r="G41" s="51"/>
      <c r="H41" s="52">
        <f>SUM(H42:H44)</f>
        <v>2390.8000000000002</v>
      </c>
    </row>
    <row r="42" spans="2:8">
      <c r="B42" s="45" t="s">
        <v>75</v>
      </c>
      <c r="C42" s="38">
        <v>834</v>
      </c>
      <c r="D42" s="51" t="s">
        <v>57</v>
      </c>
      <c r="E42" s="51" t="s">
        <v>59</v>
      </c>
      <c r="F42" s="46" t="s">
        <v>172</v>
      </c>
      <c r="G42" s="51" t="s">
        <v>76</v>
      </c>
      <c r="H42" s="52">
        <v>1389.4</v>
      </c>
    </row>
    <row r="43" spans="2:8" ht="31.5">
      <c r="B43" s="54" t="s">
        <v>77</v>
      </c>
      <c r="C43" s="38">
        <v>834</v>
      </c>
      <c r="D43" s="49" t="s">
        <v>57</v>
      </c>
      <c r="E43" s="49" t="s">
        <v>59</v>
      </c>
      <c r="F43" s="49" t="s">
        <v>172</v>
      </c>
      <c r="G43" s="49" t="s">
        <v>78</v>
      </c>
      <c r="H43" s="42">
        <f>1160-169.6</f>
        <v>990.4</v>
      </c>
    </row>
    <row r="44" spans="2:8">
      <c r="B44" s="54" t="s">
        <v>83</v>
      </c>
      <c r="C44" s="38">
        <v>834</v>
      </c>
      <c r="D44" s="49" t="s">
        <v>57</v>
      </c>
      <c r="E44" s="49" t="s">
        <v>59</v>
      </c>
      <c r="F44" s="49" t="s">
        <v>172</v>
      </c>
      <c r="G44" s="49" t="s">
        <v>84</v>
      </c>
      <c r="H44" s="42">
        <v>11</v>
      </c>
    </row>
    <row r="45" spans="2:8" ht="31.5">
      <c r="B45" s="54" t="s">
        <v>79</v>
      </c>
      <c r="C45" s="38">
        <v>834</v>
      </c>
      <c r="D45" s="49" t="s">
        <v>57</v>
      </c>
      <c r="E45" s="49" t="s">
        <v>59</v>
      </c>
      <c r="F45" s="49" t="s">
        <v>173</v>
      </c>
      <c r="G45" s="49"/>
      <c r="H45" s="42">
        <f>H46</f>
        <v>544.9</v>
      </c>
    </row>
    <row r="46" spans="2:8">
      <c r="B46" s="47" t="s">
        <v>75</v>
      </c>
      <c r="C46" s="38">
        <v>834</v>
      </c>
      <c r="D46" s="49" t="s">
        <v>57</v>
      </c>
      <c r="E46" s="49" t="s">
        <v>59</v>
      </c>
      <c r="F46" s="49" t="s">
        <v>173</v>
      </c>
      <c r="G46" s="49" t="s">
        <v>76</v>
      </c>
      <c r="H46" s="42">
        <v>544.9</v>
      </c>
    </row>
    <row r="47" spans="2:8" ht="31.5">
      <c r="B47" s="54" t="s">
        <v>132</v>
      </c>
      <c r="C47" s="38">
        <v>834</v>
      </c>
      <c r="D47" s="49" t="s">
        <v>57</v>
      </c>
      <c r="E47" s="49" t="s">
        <v>60</v>
      </c>
      <c r="F47" s="49"/>
      <c r="G47" s="49"/>
      <c r="H47" s="42">
        <f>H48</f>
        <v>247.5</v>
      </c>
    </row>
    <row r="48" spans="2:8">
      <c r="B48" s="54" t="s">
        <v>29</v>
      </c>
      <c r="C48" s="38">
        <v>834</v>
      </c>
      <c r="D48" s="49" t="s">
        <v>57</v>
      </c>
      <c r="E48" s="49" t="s">
        <v>60</v>
      </c>
      <c r="F48" s="49" t="s">
        <v>80</v>
      </c>
      <c r="G48" s="49"/>
      <c r="H48" s="42">
        <f>SUM(H49,H52)</f>
        <v>247.5</v>
      </c>
    </row>
    <row r="49" spans="2:8" ht="47.25">
      <c r="B49" s="54" t="s">
        <v>174</v>
      </c>
      <c r="C49" s="38">
        <v>834</v>
      </c>
      <c r="D49" s="49" t="s">
        <v>57</v>
      </c>
      <c r="E49" s="49" t="s">
        <v>60</v>
      </c>
      <c r="F49" s="49" t="s">
        <v>175</v>
      </c>
      <c r="G49" s="49"/>
      <c r="H49" s="42">
        <f>H50</f>
        <v>193</v>
      </c>
    </row>
    <row r="50" spans="2:8" ht="31.5">
      <c r="B50" s="41" t="s">
        <v>166</v>
      </c>
      <c r="C50" s="38">
        <v>834</v>
      </c>
      <c r="D50" s="40" t="s">
        <v>57</v>
      </c>
      <c r="E50" s="40" t="s">
        <v>60</v>
      </c>
      <c r="F50" s="40" t="s">
        <v>176</v>
      </c>
      <c r="G50" s="40"/>
      <c r="H50" s="42">
        <f>H51</f>
        <v>193</v>
      </c>
    </row>
    <row r="51" spans="2:8">
      <c r="B51" s="48" t="s">
        <v>81</v>
      </c>
      <c r="C51" s="38">
        <v>834</v>
      </c>
      <c r="D51" s="40" t="s">
        <v>57</v>
      </c>
      <c r="E51" s="40" t="s">
        <v>60</v>
      </c>
      <c r="F51" s="40" t="s">
        <v>176</v>
      </c>
      <c r="G51" s="40" t="s">
        <v>82</v>
      </c>
      <c r="H51" s="42">
        <v>193</v>
      </c>
    </row>
    <row r="52" spans="2:8" ht="31.5">
      <c r="B52" s="41" t="s">
        <v>41</v>
      </c>
      <c r="C52" s="38">
        <v>834</v>
      </c>
      <c r="D52" s="55" t="s">
        <v>57</v>
      </c>
      <c r="E52" s="55" t="s">
        <v>60</v>
      </c>
      <c r="F52" s="40" t="s">
        <v>177</v>
      </c>
      <c r="G52" s="40"/>
      <c r="H52" s="42">
        <f>H53</f>
        <v>54.5</v>
      </c>
    </row>
    <row r="53" spans="2:8" ht="31.5">
      <c r="B53" s="41" t="s">
        <v>166</v>
      </c>
      <c r="C53" s="38">
        <v>834</v>
      </c>
      <c r="D53" s="40" t="s">
        <v>57</v>
      </c>
      <c r="E53" s="40" t="s">
        <v>60</v>
      </c>
      <c r="F53" s="49" t="s">
        <v>178</v>
      </c>
      <c r="G53" s="40"/>
      <c r="H53" s="42">
        <f>H54</f>
        <v>54.5</v>
      </c>
    </row>
    <row r="54" spans="2:8">
      <c r="B54" s="41" t="s">
        <v>81</v>
      </c>
      <c r="C54" s="38">
        <v>834</v>
      </c>
      <c r="D54" s="40" t="s">
        <v>57</v>
      </c>
      <c r="E54" s="40" t="s">
        <v>60</v>
      </c>
      <c r="F54" s="49" t="s">
        <v>178</v>
      </c>
      <c r="G54" s="40" t="s">
        <v>82</v>
      </c>
      <c r="H54" s="42">
        <v>54.5</v>
      </c>
    </row>
    <row r="55" spans="2:8">
      <c r="B55" s="41" t="s">
        <v>42</v>
      </c>
      <c r="C55" s="38">
        <v>834</v>
      </c>
      <c r="D55" s="40" t="s">
        <v>57</v>
      </c>
      <c r="E55" s="40" t="s">
        <v>61</v>
      </c>
      <c r="F55" s="49"/>
      <c r="G55" s="40"/>
      <c r="H55" s="42">
        <f t="shared" ref="H55:H56" si="1">H56</f>
        <v>10</v>
      </c>
    </row>
    <row r="56" spans="2:8">
      <c r="B56" s="41" t="s">
        <v>179</v>
      </c>
      <c r="C56" s="38">
        <v>834</v>
      </c>
      <c r="D56" s="40" t="s">
        <v>57</v>
      </c>
      <c r="E56" s="40" t="s">
        <v>61</v>
      </c>
      <c r="F56" s="49" t="s">
        <v>180</v>
      </c>
      <c r="G56" s="40"/>
      <c r="H56" s="42">
        <f t="shared" si="1"/>
        <v>10</v>
      </c>
    </row>
    <row r="57" spans="2:8">
      <c r="B57" s="41" t="s">
        <v>133</v>
      </c>
      <c r="C57" s="38">
        <v>834</v>
      </c>
      <c r="D57" s="40" t="s">
        <v>57</v>
      </c>
      <c r="E57" s="40" t="s">
        <v>61</v>
      </c>
      <c r="F57" s="49" t="s">
        <v>181</v>
      </c>
      <c r="G57" s="40"/>
      <c r="H57" s="42">
        <f>H58</f>
        <v>10</v>
      </c>
    </row>
    <row r="58" spans="2:8">
      <c r="B58" s="41" t="s">
        <v>134</v>
      </c>
      <c r="C58" s="38">
        <v>834</v>
      </c>
      <c r="D58" s="40" t="s">
        <v>57</v>
      </c>
      <c r="E58" s="40" t="s">
        <v>61</v>
      </c>
      <c r="F58" s="40" t="s">
        <v>181</v>
      </c>
      <c r="G58" s="40" t="s">
        <v>85</v>
      </c>
      <c r="H58" s="42">
        <v>10</v>
      </c>
    </row>
    <row r="59" spans="2:8">
      <c r="B59" s="41" t="s">
        <v>43</v>
      </c>
      <c r="C59" s="38">
        <v>834</v>
      </c>
      <c r="D59" s="40" t="s">
        <v>57</v>
      </c>
      <c r="E59" s="40" t="s">
        <v>62</v>
      </c>
      <c r="F59" s="40"/>
      <c r="G59" s="56"/>
      <c r="H59" s="42">
        <f>H60</f>
        <v>31.1</v>
      </c>
    </row>
    <row r="60" spans="2:8">
      <c r="B60" s="43" t="s">
        <v>86</v>
      </c>
      <c r="C60" s="38">
        <v>834</v>
      </c>
      <c r="D60" s="40" t="s">
        <v>57</v>
      </c>
      <c r="E60" s="40" t="s">
        <v>62</v>
      </c>
      <c r="F60" s="40" t="s">
        <v>87</v>
      </c>
      <c r="G60" s="56"/>
      <c r="H60" s="42">
        <f>SUM(H61,H63,H65)</f>
        <v>31.1</v>
      </c>
    </row>
    <row r="61" spans="2:8">
      <c r="B61" s="41" t="s">
        <v>212</v>
      </c>
      <c r="C61" s="38">
        <v>834</v>
      </c>
      <c r="D61" s="40" t="s">
        <v>57</v>
      </c>
      <c r="E61" s="40" t="s">
        <v>62</v>
      </c>
      <c r="F61" s="40" t="s">
        <v>182</v>
      </c>
      <c r="G61" s="40"/>
      <c r="H61" s="42">
        <f>H62</f>
        <v>6.1</v>
      </c>
    </row>
    <row r="62" spans="2:8">
      <c r="B62" s="41" t="s">
        <v>83</v>
      </c>
      <c r="C62" s="38">
        <v>834</v>
      </c>
      <c r="D62" s="40" t="s">
        <v>57</v>
      </c>
      <c r="E62" s="40" t="s">
        <v>62</v>
      </c>
      <c r="F62" s="40" t="s">
        <v>182</v>
      </c>
      <c r="G62" s="40" t="s">
        <v>84</v>
      </c>
      <c r="H62" s="42">
        <v>6.1</v>
      </c>
    </row>
    <row r="63" spans="2:8">
      <c r="B63" s="41" t="s">
        <v>135</v>
      </c>
      <c r="C63" s="38">
        <v>834</v>
      </c>
      <c r="D63" s="40" t="s">
        <v>57</v>
      </c>
      <c r="E63" s="40" t="s">
        <v>62</v>
      </c>
      <c r="F63" s="40" t="s">
        <v>136</v>
      </c>
      <c r="G63" s="40"/>
      <c r="H63" s="42">
        <f>H64</f>
        <v>25</v>
      </c>
    </row>
    <row r="64" spans="2:8" ht="31.5">
      <c r="B64" s="41" t="s">
        <v>77</v>
      </c>
      <c r="C64" s="38">
        <v>834</v>
      </c>
      <c r="D64" s="40" t="s">
        <v>57</v>
      </c>
      <c r="E64" s="40" t="s">
        <v>62</v>
      </c>
      <c r="F64" s="40" t="s">
        <v>136</v>
      </c>
      <c r="G64" s="40" t="s">
        <v>78</v>
      </c>
      <c r="H64" s="42">
        <v>25</v>
      </c>
    </row>
    <row r="65" spans="2:8" hidden="1">
      <c r="B65" s="41" t="s">
        <v>213</v>
      </c>
      <c r="C65" s="38">
        <v>834</v>
      </c>
      <c r="D65" s="40" t="s">
        <v>57</v>
      </c>
      <c r="E65" s="40" t="s">
        <v>62</v>
      </c>
      <c r="F65" s="40" t="s">
        <v>224</v>
      </c>
      <c r="G65" s="40"/>
      <c r="H65" s="42">
        <f>SUM(H66:H67)</f>
        <v>0</v>
      </c>
    </row>
    <row r="66" spans="2:8" ht="31.5" hidden="1">
      <c r="B66" s="41" t="s">
        <v>77</v>
      </c>
      <c r="C66" s="38">
        <v>834</v>
      </c>
      <c r="D66" s="40" t="s">
        <v>57</v>
      </c>
      <c r="E66" s="40" t="s">
        <v>62</v>
      </c>
      <c r="F66" s="40" t="s">
        <v>224</v>
      </c>
      <c r="G66" s="40" t="s">
        <v>78</v>
      </c>
      <c r="H66" s="42">
        <v>0</v>
      </c>
    </row>
    <row r="67" spans="2:8" hidden="1">
      <c r="B67" s="41" t="s">
        <v>214</v>
      </c>
      <c r="C67" s="38">
        <v>834</v>
      </c>
      <c r="D67" s="40" t="s">
        <v>57</v>
      </c>
      <c r="E67" s="40" t="s">
        <v>62</v>
      </c>
      <c r="F67" s="40" t="s">
        <v>224</v>
      </c>
      <c r="G67" s="49" t="s">
        <v>225</v>
      </c>
      <c r="H67" s="42">
        <v>0</v>
      </c>
    </row>
    <row r="68" spans="2:8">
      <c r="B68" s="37" t="s">
        <v>137</v>
      </c>
      <c r="C68" s="38">
        <v>834</v>
      </c>
      <c r="D68" s="40" t="s">
        <v>66</v>
      </c>
      <c r="E68" s="40"/>
      <c r="F68" s="40"/>
      <c r="G68" s="40"/>
      <c r="H68" s="42">
        <f t="shared" ref="H68:H70" si="2">H69</f>
        <v>192.2</v>
      </c>
    </row>
    <row r="69" spans="2:8">
      <c r="B69" s="41" t="s">
        <v>138</v>
      </c>
      <c r="C69" s="38">
        <v>834</v>
      </c>
      <c r="D69" s="40" t="s">
        <v>66</v>
      </c>
      <c r="E69" s="40" t="s">
        <v>58</v>
      </c>
      <c r="F69" s="40"/>
      <c r="G69" s="40"/>
      <c r="H69" s="42">
        <f t="shared" si="2"/>
        <v>192.2</v>
      </c>
    </row>
    <row r="70" spans="2:8">
      <c r="B70" s="41" t="s">
        <v>163</v>
      </c>
      <c r="C70" s="38">
        <v>834</v>
      </c>
      <c r="D70" s="40" t="s">
        <v>66</v>
      </c>
      <c r="E70" s="40" t="s">
        <v>58</v>
      </c>
      <c r="F70" s="40" t="s">
        <v>164</v>
      </c>
      <c r="G70" s="49"/>
      <c r="H70" s="42">
        <f t="shared" si="2"/>
        <v>192.2</v>
      </c>
    </row>
    <row r="71" spans="2:8">
      <c r="B71" s="43" t="s">
        <v>139</v>
      </c>
      <c r="C71" s="38">
        <v>834</v>
      </c>
      <c r="D71" s="40" t="s">
        <v>66</v>
      </c>
      <c r="E71" s="40" t="s">
        <v>58</v>
      </c>
      <c r="F71" s="40" t="s">
        <v>183</v>
      </c>
      <c r="G71" s="49"/>
      <c r="H71" s="42">
        <f>H72</f>
        <v>192.2</v>
      </c>
    </row>
    <row r="72" spans="2:8">
      <c r="B72" s="41" t="s">
        <v>75</v>
      </c>
      <c r="C72" s="38">
        <v>834</v>
      </c>
      <c r="D72" s="40" t="s">
        <v>66</v>
      </c>
      <c r="E72" s="40" t="s">
        <v>58</v>
      </c>
      <c r="F72" s="40" t="s">
        <v>183</v>
      </c>
      <c r="G72" s="49" t="s">
        <v>76</v>
      </c>
      <c r="H72" s="42">
        <v>192.2</v>
      </c>
    </row>
    <row r="73" spans="2:8">
      <c r="B73" s="76" t="s">
        <v>44</v>
      </c>
      <c r="C73" s="38">
        <v>834</v>
      </c>
      <c r="D73" s="40" t="s">
        <v>58</v>
      </c>
      <c r="E73" s="40"/>
      <c r="F73" s="40"/>
      <c r="G73" s="40"/>
      <c r="H73" s="42">
        <f t="shared" ref="H73:H75" si="3">H74</f>
        <v>55.7</v>
      </c>
    </row>
    <row r="74" spans="2:8" ht="31.5">
      <c r="B74" s="41" t="s">
        <v>45</v>
      </c>
      <c r="C74" s="38">
        <v>834</v>
      </c>
      <c r="D74" s="40" t="s">
        <v>58</v>
      </c>
      <c r="E74" s="40" t="s">
        <v>63</v>
      </c>
      <c r="F74" s="40"/>
      <c r="G74" s="40"/>
      <c r="H74" s="42">
        <f t="shared" si="3"/>
        <v>55.7</v>
      </c>
    </row>
    <row r="75" spans="2:8">
      <c r="B75" s="41" t="s">
        <v>140</v>
      </c>
      <c r="C75" s="38">
        <v>834</v>
      </c>
      <c r="D75" s="40" t="s">
        <v>58</v>
      </c>
      <c r="E75" s="40" t="s">
        <v>63</v>
      </c>
      <c r="F75" s="40" t="s">
        <v>89</v>
      </c>
      <c r="G75" s="40"/>
      <c r="H75" s="42">
        <f t="shared" si="3"/>
        <v>55.7</v>
      </c>
    </row>
    <row r="76" spans="2:8">
      <c r="B76" s="54" t="s">
        <v>88</v>
      </c>
      <c r="C76" s="38">
        <v>834</v>
      </c>
      <c r="D76" s="40" t="s">
        <v>58</v>
      </c>
      <c r="E76" s="40" t="s">
        <v>63</v>
      </c>
      <c r="F76" s="40" t="s">
        <v>90</v>
      </c>
      <c r="G76" s="40"/>
      <c r="H76" s="42">
        <f>H77</f>
        <v>55.7</v>
      </c>
    </row>
    <row r="77" spans="2:8" ht="31.5">
      <c r="B77" s="41" t="s">
        <v>77</v>
      </c>
      <c r="C77" s="38">
        <v>834</v>
      </c>
      <c r="D77" s="40" t="s">
        <v>58</v>
      </c>
      <c r="E77" s="40" t="s">
        <v>63</v>
      </c>
      <c r="F77" s="40" t="s">
        <v>90</v>
      </c>
      <c r="G77" s="40" t="s">
        <v>78</v>
      </c>
      <c r="H77" s="42">
        <v>55.7</v>
      </c>
    </row>
    <row r="78" spans="2:8">
      <c r="B78" s="37" t="s">
        <v>46</v>
      </c>
      <c r="C78" s="38">
        <v>834</v>
      </c>
      <c r="D78" s="40" t="s">
        <v>65</v>
      </c>
      <c r="E78" s="40"/>
      <c r="F78" s="40"/>
      <c r="G78" s="40"/>
      <c r="H78" s="42">
        <f>H79</f>
        <v>1465.1</v>
      </c>
    </row>
    <row r="79" spans="2:8">
      <c r="B79" s="44" t="s">
        <v>47</v>
      </c>
      <c r="C79" s="38">
        <v>834</v>
      </c>
      <c r="D79" s="40" t="s">
        <v>65</v>
      </c>
      <c r="E79" s="40" t="s">
        <v>58</v>
      </c>
      <c r="F79" s="57"/>
      <c r="G79" s="40"/>
      <c r="H79" s="42">
        <f>H80</f>
        <v>1465.1</v>
      </c>
    </row>
    <row r="80" spans="2:8" ht="31.5">
      <c r="B80" s="41" t="s">
        <v>231</v>
      </c>
      <c r="C80" s="38">
        <v>834</v>
      </c>
      <c r="D80" s="40" t="s">
        <v>65</v>
      </c>
      <c r="E80" s="58" t="s">
        <v>58</v>
      </c>
      <c r="F80" s="40" t="s">
        <v>241</v>
      </c>
      <c r="G80" s="59"/>
      <c r="H80" s="42">
        <f>SUM(H81,H90,H93)</f>
        <v>1465.1</v>
      </c>
    </row>
    <row r="81" spans="2:8" ht="31.5">
      <c r="B81" s="54" t="s">
        <v>216</v>
      </c>
      <c r="C81" s="38">
        <v>834</v>
      </c>
      <c r="D81" s="40" t="s">
        <v>65</v>
      </c>
      <c r="E81" s="58" t="s">
        <v>58</v>
      </c>
      <c r="F81" s="40" t="s">
        <v>246</v>
      </c>
      <c r="G81" s="59"/>
      <c r="H81" s="42">
        <f>SUM(H82,H84,H86,H88)</f>
        <v>711.9</v>
      </c>
    </row>
    <row r="82" spans="2:8">
      <c r="B82" s="47" t="s">
        <v>186</v>
      </c>
      <c r="C82" s="38">
        <v>834</v>
      </c>
      <c r="D82" s="40" t="s">
        <v>65</v>
      </c>
      <c r="E82" s="58" t="s">
        <v>58</v>
      </c>
      <c r="F82" s="40" t="s">
        <v>232</v>
      </c>
      <c r="G82" s="59"/>
      <c r="H82" s="42">
        <f>H83</f>
        <v>153.19999999999999</v>
      </c>
    </row>
    <row r="83" spans="2:8" ht="31.5">
      <c r="B83" s="47" t="s">
        <v>77</v>
      </c>
      <c r="C83" s="38">
        <v>834</v>
      </c>
      <c r="D83" s="40" t="s">
        <v>65</v>
      </c>
      <c r="E83" s="58" t="s">
        <v>58</v>
      </c>
      <c r="F83" s="61" t="s">
        <v>232</v>
      </c>
      <c r="G83" s="59" t="s">
        <v>78</v>
      </c>
      <c r="H83" s="42">
        <f>264.5-104.5-9.8+3</f>
        <v>153.19999999999999</v>
      </c>
    </row>
    <row r="84" spans="2:8">
      <c r="B84" s="47" t="s">
        <v>141</v>
      </c>
      <c r="C84" s="38">
        <v>834</v>
      </c>
      <c r="D84" s="40" t="s">
        <v>65</v>
      </c>
      <c r="E84" s="58" t="s">
        <v>58</v>
      </c>
      <c r="F84" s="61" t="s">
        <v>233</v>
      </c>
      <c r="G84" s="59"/>
      <c r="H84" s="42">
        <f>H85</f>
        <v>333.5</v>
      </c>
    </row>
    <row r="85" spans="2:8" ht="31.5">
      <c r="B85" s="41" t="s">
        <v>77</v>
      </c>
      <c r="C85" s="38">
        <v>834</v>
      </c>
      <c r="D85" s="40" t="s">
        <v>65</v>
      </c>
      <c r="E85" s="58" t="s">
        <v>58</v>
      </c>
      <c r="F85" s="40" t="s">
        <v>233</v>
      </c>
      <c r="G85" s="59" t="s">
        <v>78</v>
      </c>
      <c r="H85" s="42">
        <v>333.5</v>
      </c>
    </row>
    <row r="86" spans="2:8">
      <c r="B86" s="44" t="s">
        <v>273</v>
      </c>
      <c r="C86" s="38">
        <v>834</v>
      </c>
      <c r="D86" s="40" t="s">
        <v>65</v>
      </c>
      <c r="E86" s="40" t="s">
        <v>58</v>
      </c>
      <c r="F86" s="40" t="s">
        <v>277</v>
      </c>
      <c r="G86" s="111"/>
      <c r="H86" s="42">
        <f>H87</f>
        <v>218.4</v>
      </c>
    </row>
    <row r="87" spans="2:8" ht="31.5">
      <c r="B87" s="112" t="s">
        <v>77</v>
      </c>
      <c r="C87" s="38">
        <v>834</v>
      </c>
      <c r="D87" s="40" t="s">
        <v>65</v>
      </c>
      <c r="E87" s="40" t="s">
        <v>58</v>
      </c>
      <c r="F87" s="40" t="s">
        <v>277</v>
      </c>
      <c r="G87" s="111" t="s">
        <v>78</v>
      </c>
      <c r="H87" s="42">
        <v>218.4</v>
      </c>
    </row>
    <row r="88" spans="2:8">
      <c r="B88" s="113" t="s">
        <v>274</v>
      </c>
      <c r="C88" s="38">
        <v>834</v>
      </c>
      <c r="D88" s="40" t="s">
        <v>65</v>
      </c>
      <c r="E88" s="40" t="s">
        <v>58</v>
      </c>
      <c r="F88" s="40" t="s">
        <v>278</v>
      </c>
      <c r="G88" s="111"/>
      <c r="H88" s="42">
        <f>H89</f>
        <v>6.8000000000000007</v>
      </c>
    </row>
    <row r="89" spans="2:8" ht="31.5">
      <c r="B89" s="112" t="s">
        <v>77</v>
      </c>
      <c r="C89" s="38">
        <v>834</v>
      </c>
      <c r="D89" s="40" t="s">
        <v>65</v>
      </c>
      <c r="E89" s="40" t="s">
        <v>58</v>
      </c>
      <c r="F89" s="40" t="s">
        <v>278</v>
      </c>
      <c r="G89" s="111" t="s">
        <v>78</v>
      </c>
      <c r="H89" s="42">
        <f>9.8-3</f>
        <v>6.8000000000000007</v>
      </c>
    </row>
    <row r="90" spans="2:8">
      <c r="B90" s="47" t="s">
        <v>217</v>
      </c>
      <c r="C90" s="38">
        <v>834</v>
      </c>
      <c r="D90" s="40" t="s">
        <v>65</v>
      </c>
      <c r="E90" s="58" t="s">
        <v>58</v>
      </c>
      <c r="F90" s="40" t="s">
        <v>234</v>
      </c>
      <c r="G90" s="59"/>
      <c r="H90" s="42">
        <f>H91</f>
        <v>50</v>
      </c>
    </row>
    <row r="91" spans="2:8">
      <c r="B91" s="47" t="s">
        <v>143</v>
      </c>
      <c r="C91" s="38">
        <v>834</v>
      </c>
      <c r="D91" s="40" t="s">
        <v>65</v>
      </c>
      <c r="E91" s="58" t="s">
        <v>58</v>
      </c>
      <c r="F91" s="61" t="s">
        <v>235</v>
      </c>
      <c r="G91" s="59"/>
      <c r="H91" s="42">
        <f>H92</f>
        <v>50</v>
      </c>
    </row>
    <row r="92" spans="2:8" ht="31.5">
      <c r="B92" s="47" t="s">
        <v>77</v>
      </c>
      <c r="C92" s="38">
        <v>834</v>
      </c>
      <c r="D92" s="40" t="s">
        <v>65</v>
      </c>
      <c r="E92" s="58" t="s">
        <v>58</v>
      </c>
      <c r="F92" s="61" t="s">
        <v>235</v>
      </c>
      <c r="G92" s="59" t="s">
        <v>78</v>
      </c>
      <c r="H92" s="42">
        <f>95-45</f>
        <v>50</v>
      </c>
    </row>
    <row r="93" spans="2:8">
      <c r="B93" s="41" t="s">
        <v>218</v>
      </c>
      <c r="C93" s="38">
        <v>834</v>
      </c>
      <c r="D93" s="40" t="s">
        <v>65</v>
      </c>
      <c r="E93" s="40" t="s">
        <v>58</v>
      </c>
      <c r="F93" s="61" t="s">
        <v>236</v>
      </c>
      <c r="G93" s="40"/>
      <c r="H93" s="42">
        <f>SUM(H94,H96,H98,H100)</f>
        <v>703.2</v>
      </c>
    </row>
    <row r="94" spans="2:8" ht="31.5">
      <c r="B94" s="44" t="s">
        <v>142</v>
      </c>
      <c r="C94" s="38">
        <v>834</v>
      </c>
      <c r="D94" s="40" t="s">
        <v>65</v>
      </c>
      <c r="E94" s="40" t="s">
        <v>58</v>
      </c>
      <c r="F94" s="57" t="s">
        <v>237</v>
      </c>
      <c r="G94" s="40"/>
      <c r="H94" s="42">
        <f>H95</f>
        <v>323.2</v>
      </c>
    </row>
    <row r="95" spans="2:8" ht="31.5">
      <c r="B95" s="41" t="s">
        <v>77</v>
      </c>
      <c r="C95" s="38">
        <v>834</v>
      </c>
      <c r="D95" s="40" t="s">
        <v>65</v>
      </c>
      <c r="E95" s="58" t="s">
        <v>58</v>
      </c>
      <c r="F95" s="40" t="s">
        <v>237</v>
      </c>
      <c r="G95" s="59" t="s">
        <v>78</v>
      </c>
      <c r="H95" s="42">
        <v>323.2</v>
      </c>
    </row>
    <row r="96" spans="2:8">
      <c r="B96" s="41" t="s">
        <v>219</v>
      </c>
      <c r="C96" s="38">
        <v>834</v>
      </c>
      <c r="D96" s="40" t="s">
        <v>65</v>
      </c>
      <c r="E96" s="58" t="s">
        <v>58</v>
      </c>
      <c r="F96" s="40" t="s">
        <v>238</v>
      </c>
      <c r="G96" s="40"/>
      <c r="H96" s="42">
        <f>H97</f>
        <v>380</v>
      </c>
    </row>
    <row r="97" spans="2:8" ht="31.5">
      <c r="B97" s="41" t="s">
        <v>77</v>
      </c>
      <c r="C97" s="38">
        <v>834</v>
      </c>
      <c r="D97" s="40" t="s">
        <v>65</v>
      </c>
      <c r="E97" s="58" t="s">
        <v>58</v>
      </c>
      <c r="F97" s="40" t="s">
        <v>238</v>
      </c>
      <c r="G97" s="59" t="s">
        <v>78</v>
      </c>
      <c r="H97" s="42">
        <f>70+310</f>
        <v>380</v>
      </c>
    </row>
    <row r="98" spans="2:8" hidden="1">
      <c r="B98" s="47" t="s">
        <v>220</v>
      </c>
      <c r="C98" s="38">
        <v>834</v>
      </c>
      <c r="D98" s="40" t="s">
        <v>65</v>
      </c>
      <c r="E98" s="58" t="s">
        <v>58</v>
      </c>
      <c r="F98" s="40" t="s">
        <v>239</v>
      </c>
      <c r="G98" s="59"/>
      <c r="H98" s="42">
        <f>H99</f>
        <v>0</v>
      </c>
    </row>
    <row r="99" spans="2:8" ht="31.5" hidden="1">
      <c r="B99" s="41" t="s">
        <v>77</v>
      </c>
      <c r="C99" s="38">
        <v>834</v>
      </c>
      <c r="D99" s="40" t="s">
        <v>65</v>
      </c>
      <c r="E99" s="58" t="s">
        <v>58</v>
      </c>
      <c r="F99" s="40" t="s">
        <v>239</v>
      </c>
      <c r="G99" s="40" t="s">
        <v>78</v>
      </c>
      <c r="H99" s="42">
        <v>0</v>
      </c>
    </row>
    <row r="100" spans="2:8" hidden="1">
      <c r="B100" s="47" t="s">
        <v>106</v>
      </c>
      <c r="C100" s="38">
        <v>834</v>
      </c>
      <c r="D100" s="40" t="s">
        <v>65</v>
      </c>
      <c r="E100" s="58" t="s">
        <v>58</v>
      </c>
      <c r="F100" s="66" t="s">
        <v>240</v>
      </c>
      <c r="G100" s="40"/>
      <c r="H100" s="42">
        <f>H101</f>
        <v>0</v>
      </c>
    </row>
    <row r="101" spans="2:8" ht="31.5" hidden="1">
      <c r="B101" s="41" t="s">
        <v>77</v>
      </c>
      <c r="C101" s="38">
        <v>834</v>
      </c>
      <c r="D101" s="40" t="s">
        <v>65</v>
      </c>
      <c r="E101" s="58" t="s">
        <v>58</v>
      </c>
      <c r="F101" s="40" t="s">
        <v>240</v>
      </c>
      <c r="G101" s="59" t="s">
        <v>78</v>
      </c>
      <c r="H101" s="42">
        <v>0</v>
      </c>
    </row>
    <row r="102" spans="2:8">
      <c r="B102" s="37" t="s">
        <v>48</v>
      </c>
      <c r="C102" s="38">
        <v>834</v>
      </c>
      <c r="D102" s="40" t="s">
        <v>67</v>
      </c>
      <c r="E102" s="58"/>
      <c r="F102" s="40"/>
      <c r="G102" s="59"/>
      <c r="H102" s="42">
        <f t="shared" ref="H102:H105" si="4">H103</f>
        <v>5</v>
      </c>
    </row>
    <row r="103" spans="2:8">
      <c r="B103" s="47" t="s">
        <v>144</v>
      </c>
      <c r="C103" s="38">
        <v>834</v>
      </c>
      <c r="D103" s="40" t="s">
        <v>67</v>
      </c>
      <c r="E103" s="58" t="s">
        <v>67</v>
      </c>
      <c r="F103" s="40"/>
      <c r="G103" s="59"/>
      <c r="H103" s="42">
        <f t="shared" si="4"/>
        <v>5</v>
      </c>
    </row>
    <row r="104" spans="2:8" ht="31.5">
      <c r="B104" s="41" t="str">
        <f>B80</f>
        <v>Муниципальная программа "Развитие территории сельского поселения Анхимовское на 2026-2030 годы"</v>
      </c>
      <c r="C104" s="38">
        <v>834</v>
      </c>
      <c r="D104" s="40" t="s">
        <v>67</v>
      </c>
      <c r="E104" s="58" t="s">
        <v>67</v>
      </c>
      <c r="F104" s="40" t="s">
        <v>241</v>
      </c>
      <c r="G104" s="59"/>
      <c r="H104" s="42">
        <f t="shared" si="4"/>
        <v>5</v>
      </c>
    </row>
    <row r="105" spans="2:8" ht="31.5">
      <c r="B105" s="47" t="s">
        <v>221</v>
      </c>
      <c r="C105" s="38">
        <v>834</v>
      </c>
      <c r="D105" s="40" t="s">
        <v>67</v>
      </c>
      <c r="E105" s="58" t="s">
        <v>67</v>
      </c>
      <c r="F105" s="40" t="s">
        <v>242</v>
      </c>
      <c r="G105" s="59"/>
      <c r="H105" s="42">
        <f t="shared" si="4"/>
        <v>5</v>
      </c>
    </row>
    <row r="106" spans="2:8">
      <c r="B106" s="47" t="s">
        <v>92</v>
      </c>
      <c r="C106" s="38">
        <v>834</v>
      </c>
      <c r="D106" s="40" t="s">
        <v>67</v>
      </c>
      <c r="E106" s="58" t="s">
        <v>67</v>
      </c>
      <c r="F106" s="40" t="s">
        <v>243</v>
      </c>
      <c r="G106" s="59"/>
      <c r="H106" s="42">
        <f>H107</f>
        <v>5</v>
      </c>
    </row>
    <row r="107" spans="2:8" ht="31.5">
      <c r="B107" s="41" t="s">
        <v>77</v>
      </c>
      <c r="C107" s="38">
        <v>834</v>
      </c>
      <c r="D107" s="40" t="s">
        <v>67</v>
      </c>
      <c r="E107" s="58" t="s">
        <v>67</v>
      </c>
      <c r="F107" s="40" t="s">
        <v>243</v>
      </c>
      <c r="G107" s="59" t="s">
        <v>78</v>
      </c>
      <c r="H107" s="42">
        <v>5</v>
      </c>
    </row>
    <row r="108" spans="2:8">
      <c r="B108" s="60" t="s">
        <v>50</v>
      </c>
      <c r="C108" s="38">
        <v>834</v>
      </c>
      <c r="D108" s="40" t="s">
        <v>64</v>
      </c>
      <c r="E108" s="58"/>
      <c r="F108" s="40"/>
      <c r="G108" s="59"/>
      <c r="H108" s="42">
        <f>SUM(H109,H114)</f>
        <v>1313.2</v>
      </c>
    </row>
    <row r="109" spans="2:8">
      <c r="B109" s="41" t="s">
        <v>51</v>
      </c>
      <c r="C109" s="38">
        <v>834</v>
      </c>
      <c r="D109" s="40" t="s">
        <v>64</v>
      </c>
      <c r="E109" s="40" t="s">
        <v>57</v>
      </c>
      <c r="F109" s="61"/>
      <c r="G109" s="40"/>
      <c r="H109" s="42">
        <f t="shared" ref="H109:H111" si="5">H110</f>
        <v>1313.2</v>
      </c>
    </row>
    <row r="110" spans="2:8">
      <c r="B110" s="41" t="s">
        <v>81</v>
      </c>
      <c r="C110" s="38">
        <v>834</v>
      </c>
      <c r="D110" s="40" t="s">
        <v>64</v>
      </c>
      <c r="E110" s="40" t="s">
        <v>57</v>
      </c>
      <c r="F110" s="61" t="s">
        <v>80</v>
      </c>
      <c r="G110" s="40"/>
      <c r="H110" s="42">
        <f t="shared" si="5"/>
        <v>1313.2</v>
      </c>
    </row>
    <row r="111" spans="2:8">
      <c r="B111" s="41" t="s">
        <v>194</v>
      </c>
      <c r="C111" s="38">
        <v>834</v>
      </c>
      <c r="D111" s="40" t="s">
        <v>64</v>
      </c>
      <c r="E111" s="40" t="s">
        <v>57</v>
      </c>
      <c r="F111" s="61" t="s">
        <v>195</v>
      </c>
      <c r="G111" s="40"/>
      <c r="H111" s="42">
        <f t="shared" si="5"/>
        <v>1313.2</v>
      </c>
    </row>
    <row r="112" spans="2:8" ht="31.5">
      <c r="B112" s="41" t="s">
        <v>166</v>
      </c>
      <c r="C112" s="38">
        <v>834</v>
      </c>
      <c r="D112" s="40" t="s">
        <v>64</v>
      </c>
      <c r="E112" s="40" t="s">
        <v>57</v>
      </c>
      <c r="F112" s="61" t="s">
        <v>196</v>
      </c>
      <c r="G112" s="40"/>
      <c r="H112" s="42">
        <f>H113</f>
        <v>1313.2</v>
      </c>
    </row>
    <row r="113" spans="2:8">
      <c r="B113" s="41" t="s">
        <v>81</v>
      </c>
      <c r="C113" s="38">
        <v>834</v>
      </c>
      <c r="D113" s="40" t="s">
        <v>64</v>
      </c>
      <c r="E113" s="40" t="s">
        <v>57</v>
      </c>
      <c r="F113" s="61" t="s">
        <v>196</v>
      </c>
      <c r="G113" s="40" t="s">
        <v>82</v>
      </c>
      <c r="H113" s="42">
        <v>1313.2</v>
      </c>
    </row>
    <row r="114" spans="2:8" hidden="1">
      <c r="B114" s="41" t="s">
        <v>197</v>
      </c>
      <c r="C114" s="38">
        <v>834</v>
      </c>
      <c r="D114" s="40" t="s">
        <v>64</v>
      </c>
      <c r="E114" s="40" t="s">
        <v>59</v>
      </c>
      <c r="F114" s="61"/>
      <c r="G114" s="40"/>
      <c r="H114" s="42">
        <f>H115</f>
        <v>0</v>
      </c>
    </row>
    <row r="115" spans="2:8" hidden="1">
      <c r="B115" s="41" t="s">
        <v>198</v>
      </c>
      <c r="C115" s="38">
        <v>834</v>
      </c>
      <c r="D115" s="40" t="s">
        <v>64</v>
      </c>
      <c r="E115" s="40" t="s">
        <v>59</v>
      </c>
      <c r="F115" s="40" t="s">
        <v>199</v>
      </c>
      <c r="G115" s="40"/>
      <c r="H115" s="42">
        <f>SUM(H116,H118)</f>
        <v>0</v>
      </c>
    </row>
    <row r="116" spans="2:8" hidden="1">
      <c r="B116" s="41" t="s">
        <v>220</v>
      </c>
      <c r="C116" s="38">
        <v>834</v>
      </c>
      <c r="D116" s="40" t="s">
        <v>64</v>
      </c>
      <c r="E116" s="40" t="s">
        <v>59</v>
      </c>
      <c r="F116" s="40" t="s">
        <v>200</v>
      </c>
      <c r="G116" s="40"/>
      <c r="H116" s="42">
        <f>H117</f>
        <v>0</v>
      </c>
    </row>
    <row r="117" spans="2:8" ht="31.5" hidden="1">
      <c r="B117" s="41" t="s">
        <v>77</v>
      </c>
      <c r="C117" s="38">
        <v>834</v>
      </c>
      <c r="D117" s="40" t="s">
        <v>64</v>
      </c>
      <c r="E117" s="40" t="s">
        <v>59</v>
      </c>
      <c r="F117" s="40" t="s">
        <v>200</v>
      </c>
      <c r="G117" s="40" t="s">
        <v>78</v>
      </c>
      <c r="H117" s="42">
        <v>0</v>
      </c>
    </row>
    <row r="118" spans="2:8" hidden="1">
      <c r="B118" s="41" t="s">
        <v>106</v>
      </c>
      <c r="C118" s="38">
        <v>834</v>
      </c>
      <c r="D118" s="40" t="s">
        <v>64</v>
      </c>
      <c r="E118" s="40" t="s">
        <v>59</v>
      </c>
      <c r="F118" s="40" t="s">
        <v>201</v>
      </c>
      <c r="G118" s="40"/>
      <c r="H118" s="42">
        <f>H119</f>
        <v>0</v>
      </c>
    </row>
    <row r="119" spans="2:8" ht="31.5" hidden="1">
      <c r="B119" s="41" t="s">
        <v>77</v>
      </c>
      <c r="C119" s="38">
        <v>834</v>
      </c>
      <c r="D119" s="40" t="s">
        <v>64</v>
      </c>
      <c r="E119" s="40" t="s">
        <v>59</v>
      </c>
      <c r="F119" s="40" t="s">
        <v>201</v>
      </c>
      <c r="G119" s="40" t="s">
        <v>78</v>
      </c>
      <c r="H119" s="42">
        <v>0</v>
      </c>
    </row>
    <row r="120" spans="2:8">
      <c r="B120" s="37" t="s">
        <v>52</v>
      </c>
      <c r="C120" s="38">
        <v>834</v>
      </c>
      <c r="D120" s="40" t="s">
        <v>63</v>
      </c>
      <c r="E120" s="40"/>
      <c r="F120" s="40"/>
      <c r="G120" s="40"/>
      <c r="H120" s="42">
        <f t="shared" ref="H120:H122" si="6">H121</f>
        <v>332.7</v>
      </c>
    </row>
    <row r="121" spans="2:8">
      <c r="B121" s="41" t="s">
        <v>53</v>
      </c>
      <c r="C121" s="38">
        <v>834</v>
      </c>
      <c r="D121" s="40" t="s">
        <v>63</v>
      </c>
      <c r="E121" s="40" t="s">
        <v>57</v>
      </c>
      <c r="F121" s="40"/>
      <c r="G121" s="40"/>
      <c r="H121" s="42">
        <f t="shared" si="6"/>
        <v>332.7</v>
      </c>
    </row>
    <row r="122" spans="2:8">
      <c r="B122" s="41" t="s">
        <v>202</v>
      </c>
      <c r="C122" s="38">
        <v>834</v>
      </c>
      <c r="D122" s="40" t="s">
        <v>63</v>
      </c>
      <c r="E122" s="40" t="s">
        <v>57</v>
      </c>
      <c r="F122" s="40" t="s">
        <v>203</v>
      </c>
      <c r="G122" s="40"/>
      <c r="H122" s="42">
        <f t="shared" si="6"/>
        <v>332.7</v>
      </c>
    </row>
    <row r="123" spans="2:8">
      <c r="B123" s="41" t="s">
        <v>93</v>
      </c>
      <c r="C123" s="38">
        <v>834</v>
      </c>
      <c r="D123" s="40" t="s">
        <v>63</v>
      </c>
      <c r="E123" s="40" t="s">
        <v>57</v>
      </c>
      <c r="F123" s="40" t="s">
        <v>204</v>
      </c>
      <c r="G123" s="40"/>
      <c r="H123" s="42">
        <f>H124</f>
        <v>332.7</v>
      </c>
    </row>
    <row r="124" spans="2:8">
      <c r="B124" s="41" t="s">
        <v>145</v>
      </c>
      <c r="C124" s="38">
        <v>834</v>
      </c>
      <c r="D124" s="40" t="s">
        <v>63</v>
      </c>
      <c r="E124" s="40" t="s">
        <v>57</v>
      </c>
      <c r="F124" s="40" t="s">
        <v>204</v>
      </c>
      <c r="G124" s="40" t="s">
        <v>94</v>
      </c>
      <c r="H124" s="42">
        <v>332.7</v>
      </c>
    </row>
    <row r="125" spans="2:8">
      <c r="B125" s="37" t="s">
        <v>54</v>
      </c>
      <c r="C125" s="38">
        <v>834</v>
      </c>
      <c r="D125" s="40" t="s">
        <v>61</v>
      </c>
      <c r="E125" s="40"/>
      <c r="F125" s="40"/>
      <c r="G125" s="40"/>
      <c r="H125" s="69">
        <f t="shared" ref="H125:H128" si="7">H126</f>
        <v>30</v>
      </c>
    </row>
    <row r="126" spans="2:8">
      <c r="B126" s="41" t="s">
        <v>55</v>
      </c>
      <c r="C126" s="38">
        <v>834</v>
      </c>
      <c r="D126" s="40" t="s">
        <v>61</v>
      </c>
      <c r="E126" s="40" t="s">
        <v>57</v>
      </c>
      <c r="F126" s="40"/>
      <c r="G126" s="40"/>
      <c r="H126" s="69">
        <f t="shared" si="7"/>
        <v>30</v>
      </c>
    </row>
    <row r="127" spans="2:8" ht="31.5">
      <c r="B127" s="41" t="str">
        <f>B80</f>
        <v>Муниципальная программа "Развитие территории сельского поселения Анхимовское на 2026-2030 годы"</v>
      </c>
      <c r="C127" s="38">
        <v>834</v>
      </c>
      <c r="D127" s="40" t="s">
        <v>61</v>
      </c>
      <c r="E127" s="40" t="s">
        <v>57</v>
      </c>
      <c r="F127" s="40" t="s">
        <v>241</v>
      </c>
      <c r="G127" s="40"/>
      <c r="H127" s="69">
        <f t="shared" si="7"/>
        <v>30</v>
      </c>
    </row>
    <row r="128" spans="2:8" ht="31.5">
      <c r="B128" s="41" t="s">
        <v>222</v>
      </c>
      <c r="C128" s="38">
        <v>834</v>
      </c>
      <c r="D128" s="40" t="s">
        <v>61</v>
      </c>
      <c r="E128" s="40" t="s">
        <v>57</v>
      </c>
      <c r="F128" s="40" t="s">
        <v>244</v>
      </c>
      <c r="G128" s="40"/>
      <c r="H128" s="69">
        <f t="shared" si="7"/>
        <v>30</v>
      </c>
    </row>
    <row r="129" spans="2:8">
      <c r="B129" s="68" t="s">
        <v>223</v>
      </c>
      <c r="C129" s="38">
        <v>834</v>
      </c>
      <c r="D129" s="57" t="s">
        <v>61</v>
      </c>
      <c r="E129" s="57" t="s">
        <v>57</v>
      </c>
      <c r="F129" s="40" t="s">
        <v>245</v>
      </c>
      <c r="G129" s="57"/>
      <c r="H129" s="69">
        <f>H130</f>
        <v>30</v>
      </c>
    </row>
    <row r="130" spans="2:8" ht="31.5">
      <c r="B130" s="68" t="s">
        <v>77</v>
      </c>
      <c r="C130" s="38">
        <v>834</v>
      </c>
      <c r="D130" s="57" t="s">
        <v>61</v>
      </c>
      <c r="E130" s="57" t="s">
        <v>57</v>
      </c>
      <c r="F130" s="40" t="s">
        <v>245</v>
      </c>
      <c r="G130" s="57" t="s">
        <v>78</v>
      </c>
      <c r="H130" s="69">
        <v>30</v>
      </c>
    </row>
    <row r="131" spans="2:8">
      <c r="B131" s="63" t="s">
        <v>56</v>
      </c>
      <c r="C131" s="38"/>
      <c r="D131" s="70"/>
      <c r="E131" s="70"/>
      <c r="F131" s="70"/>
      <c r="G131" s="70"/>
      <c r="H131" s="71">
        <f>H22</f>
        <v>7479.5</v>
      </c>
    </row>
    <row r="132" spans="2:8">
      <c r="B132" s="64" t="s">
        <v>68</v>
      </c>
      <c r="C132" s="73"/>
      <c r="D132" s="74"/>
      <c r="E132" s="74"/>
      <c r="F132" s="73"/>
      <c r="G132" s="74"/>
      <c r="H132" s="91">
        <f>'3'!G53</f>
        <v>337.4</v>
      </c>
    </row>
    <row r="133" spans="2:8">
      <c r="B133" s="63" t="s">
        <v>70</v>
      </c>
      <c r="C133" s="38"/>
      <c r="D133" s="56"/>
      <c r="E133" s="56"/>
      <c r="F133" s="38"/>
      <c r="G133" s="56"/>
      <c r="H133" s="71">
        <f>H131+H132</f>
        <v>7816.9</v>
      </c>
    </row>
  </sheetData>
  <autoFilter ref="A21:H133">
    <filterColumn colId="7">
      <filters>
        <filter val="1 313,2"/>
        <filter val="1 389,4"/>
        <filter val="1 465,1"/>
        <filter val="10,0"/>
        <filter val="11,0"/>
        <filter val="150,2"/>
        <filter val="192,2"/>
        <filter val="193,0"/>
        <filter val="2 390,8"/>
        <filter val="2 935,7"/>
        <filter val="2 992,9"/>
        <filter val="2,0"/>
        <filter val="218,4"/>
        <filter val="247,5"/>
        <filter val="25,0"/>
        <filter val="30,0"/>
        <filter val="31,1"/>
        <filter val="323,2"/>
        <filter val="332,7"/>
        <filter val="333,5"/>
        <filter val="337,4"/>
        <filter val="380,0"/>
        <filter val="4 085,6"/>
        <filter val="48,2"/>
        <filter val="5,0"/>
        <filter val="50,0"/>
        <filter val="54,5"/>
        <filter val="544,9"/>
        <filter val="55,2"/>
        <filter val="55,7"/>
        <filter val="6,1"/>
        <filter val="7 479,5"/>
        <filter val="7 816,9"/>
        <filter val="7,0"/>
        <filter val="703,2"/>
        <filter val="711,9"/>
        <filter val="804,1"/>
        <filter val="9,8"/>
        <filter val="990,4"/>
      </filters>
    </filterColumn>
  </autoFilter>
  <mergeCells count="6">
    <mergeCell ref="G19:G20"/>
    <mergeCell ref="B19:B20"/>
    <mergeCell ref="C19:C20"/>
    <mergeCell ref="D19:D20"/>
    <mergeCell ref="E19:E20"/>
    <mergeCell ref="F19:F20"/>
  </mergeCells>
  <conditionalFormatting sqref="B23:B130">
    <cfRule type="containsText" dxfId="7" priority="5" operator="containsText" text="Основное мероприятие">
      <formula>NOT(ISERROR(SEARCH("Основное мероприятие",B23)))</formula>
    </cfRule>
    <cfRule type="containsText" dxfId="6" priority="6" operator="containsText" text="Муниципальная программа">
      <formula>NOT(ISERROR(SEARCH("Муниципальная программа",B23)))</formula>
    </cfRule>
  </conditionalFormatting>
  <pageMargins left="0.70866141732283472" right="0.70866141732283472" top="0.39370078740157483" bottom="0.39370078740157483" header="0.31496062992125984" footer="0.31496062992125984"/>
  <pageSetup paperSize="9" scale="6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"/>
  <sheetViews>
    <sheetView view="pageBreakPreview" topLeftCell="B1" zoomScale="90" zoomScaleNormal="90" zoomScaleSheetLayoutView="90" workbookViewId="0">
      <selection activeCell="H1" sqref="H1"/>
    </sheetView>
  </sheetViews>
  <sheetFormatPr defaultRowHeight="15.75"/>
  <cols>
    <col min="1" max="1" width="28.7109375" style="1" hidden="1" customWidth="1"/>
    <col min="2" max="2" width="87.42578125" style="1" customWidth="1"/>
    <col min="3" max="4" width="7.28515625" style="1" customWidth="1"/>
    <col min="5" max="5" width="14.42578125" style="1" customWidth="1"/>
    <col min="6" max="6" width="7.28515625" style="1" customWidth="1"/>
    <col min="7" max="8" width="9.42578125" style="1" customWidth="1"/>
    <col min="9" max="16384" width="9.140625" style="1"/>
  </cols>
  <sheetData>
    <row r="1" spans="2:8">
      <c r="G1" s="2"/>
      <c r="H1" s="2" t="s">
        <v>156</v>
      </c>
    </row>
    <row r="2" spans="2:8">
      <c r="G2" s="2"/>
      <c r="H2" s="2" t="str">
        <f>'1'!F2</f>
        <v>к решению Совета сельского поселения Анхимовское</v>
      </c>
    </row>
    <row r="3" spans="2:8">
      <c r="G3" s="2"/>
      <c r="H3" s="2" t="str">
        <f>'1'!F3</f>
        <v>от 00.08.2024 года № 00</v>
      </c>
    </row>
    <row r="5" spans="2:8">
      <c r="G5" s="2"/>
      <c r="H5" s="2" t="s">
        <v>156</v>
      </c>
    </row>
    <row r="6" spans="2:8">
      <c r="G6" s="2"/>
      <c r="H6" s="2" t="str">
        <f>'1'!F6</f>
        <v>к решению Совета сельского поселения</v>
      </c>
    </row>
    <row r="7" spans="2:8">
      <c r="G7" s="2"/>
      <c r="H7" s="2" t="str">
        <f>'1'!F7</f>
        <v>Анхимовское от 20.12.2023 года № 62</v>
      </c>
    </row>
    <row r="8" spans="2:8">
      <c r="G8" s="2"/>
      <c r="H8" s="2" t="str">
        <f>'1'!F8</f>
        <v xml:space="preserve"> "О бюджете сельского поселения Анхимовское</v>
      </c>
    </row>
    <row r="9" spans="2:8">
      <c r="G9" s="2"/>
      <c r="H9" s="2" t="str">
        <f>'1'!F9</f>
        <v>на 2024 год и плановый период 2025 и 2026 годов"</v>
      </c>
    </row>
    <row r="11" spans="2:8">
      <c r="B11" s="3" t="s">
        <v>34</v>
      </c>
      <c r="C11" s="3"/>
      <c r="D11" s="4"/>
      <c r="E11" s="4"/>
      <c r="F11" s="4"/>
      <c r="G11" s="4"/>
      <c r="H11" s="4"/>
    </row>
    <row r="12" spans="2:8">
      <c r="B12" s="3" t="s">
        <v>100</v>
      </c>
      <c r="C12" s="3"/>
      <c r="D12" s="4"/>
      <c r="E12" s="4"/>
      <c r="F12" s="4"/>
      <c r="G12" s="4"/>
      <c r="H12" s="4"/>
    </row>
    <row r="13" spans="2:8">
      <c r="B13" s="3" t="str">
        <f>справочник!A11</f>
        <v>НА 2024 ГОД И ПЛАНОВЫЙ ПЕРИОД 2025 ГОДА</v>
      </c>
      <c r="C13" s="3"/>
      <c r="D13" s="4"/>
      <c r="E13" s="4"/>
      <c r="F13" s="4"/>
      <c r="G13" s="4"/>
      <c r="H13" s="4"/>
    </row>
    <row r="14" spans="2:8">
      <c r="B14" s="3"/>
      <c r="C14" s="3"/>
      <c r="D14" s="4"/>
      <c r="E14" s="4"/>
      <c r="F14" s="4"/>
      <c r="G14" s="4"/>
      <c r="H14" s="4"/>
    </row>
    <row r="15" spans="2:8">
      <c r="G15" s="2"/>
      <c r="H15" s="2" t="s">
        <v>3</v>
      </c>
    </row>
    <row r="16" spans="2:8">
      <c r="B16" s="115" t="s">
        <v>36</v>
      </c>
      <c r="C16" s="116" t="str">
        <f>'4'!C18</f>
        <v>Раздел</v>
      </c>
      <c r="D16" s="116" t="str">
        <f>'4'!D18</f>
        <v>Под-раздел</v>
      </c>
      <c r="E16" s="116" t="str">
        <f>'4'!E18</f>
        <v>Целевая статья</v>
      </c>
      <c r="F16" s="116" t="str">
        <f>'4'!F18</f>
        <v>Вид расходов</v>
      </c>
      <c r="G16" s="25" t="s">
        <v>4</v>
      </c>
      <c r="H16" s="25"/>
    </row>
    <row r="17" spans="2:8">
      <c r="B17" s="115"/>
      <c r="C17" s="116"/>
      <c r="D17" s="116"/>
      <c r="E17" s="116"/>
      <c r="F17" s="116"/>
      <c r="G17" s="26" t="str">
        <f>'1'!D18</f>
        <v>2024 год</v>
      </c>
      <c r="H17" s="26" t="str">
        <f>'1'!E18</f>
        <v>2025 год</v>
      </c>
    </row>
    <row r="18" spans="2:8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  <c r="H18" s="5">
        <v>7</v>
      </c>
    </row>
    <row r="19" spans="2:8" ht="31.5">
      <c r="B19" s="20" t="str">
        <f>'6'!B84</f>
        <v>Муниципальная программа "Развитие территории сельского поселения Анхимовское на 2021-2025 годы"</v>
      </c>
      <c r="C19" s="33"/>
      <c r="D19" s="33"/>
      <c r="E19" s="34"/>
      <c r="F19" s="34"/>
      <c r="G19" s="35">
        <f>SUM(G20,G29,G32,G41,G44)</f>
        <v>2309.6000000000004</v>
      </c>
      <c r="H19" s="35">
        <f>SUM(H20,H29,H32,H41,H44)</f>
        <v>1120.1000000000001</v>
      </c>
    </row>
    <row r="20" spans="2:8" ht="31.5">
      <c r="B20" s="20" t="str">
        <f>'6'!B85</f>
        <v>Основное мероприятие 1.1 "Организация и обустройство систем уличного освещения населенных пунктов"</v>
      </c>
      <c r="C20" s="33"/>
      <c r="D20" s="33"/>
      <c r="E20" s="34"/>
      <c r="F20" s="34"/>
      <c r="G20" s="34">
        <f>'6'!H85</f>
        <v>1206.8000000000002</v>
      </c>
      <c r="H20" s="34">
        <f>'6'!I85</f>
        <v>482.90000000000003</v>
      </c>
    </row>
    <row r="21" spans="2:8">
      <c r="B21" s="20" t="str">
        <f>'6'!B86</f>
        <v>Организация уличного освещения населенных пунктов поселения</v>
      </c>
      <c r="C21" s="33"/>
      <c r="D21" s="33"/>
      <c r="E21" s="34"/>
      <c r="F21" s="34"/>
      <c r="G21" s="34">
        <f>'6'!H86</f>
        <v>423.2</v>
      </c>
      <c r="H21" s="34">
        <f>'6'!I86</f>
        <v>257.7</v>
      </c>
    </row>
    <row r="22" spans="2:8" ht="31.5">
      <c r="B22" s="20" t="str">
        <f>'6'!B87</f>
        <v>Иные закупки товаров, работ и услуг для обеспечения государственных (муниципальных) нужд</v>
      </c>
      <c r="C22" s="33" t="str">
        <f>'6'!D87</f>
        <v>05</v>
      </c>
      <c r="D22" s="33" t="str">
        <f>'6'!E87</f>
        <v>03</v>
      </c>
      <c r="E22" s="34" t="str">
        <f>'6'!F87</f>
        <v>01 0 01 20220</v>
      </c>
      <c r="F22" s="34" t="str">
        <f>'6'!G87</f>
        <v>240</v>
      </c>
      <c r="G22" s="34">
        <f>'6'!H87</f>
        <v>423.2</v>
      </c>
      <c r="H22" s="34">
        <f>'6'!I87</f>
        <v>257.7</v>
      </c>
    </row>
    <row r="23" spans="2:8">
      <c r="B23" s="20" t="str">
        <f>'6'!B88</f>
        <v>Мероприятия на организацию уличного освещения</v>
      </c>
      <c r="C23" s="36"/>
      <c r="D23" s="36"/>
      <c r="E23" s="36"/>
      <c r="F23" s="36"/>
      <c r="G23" s="34">
        <f>'6'!H88</f>
        <v>333.5</v>
      </c>
      <c r="H23" s="34">
        <f>'6'!I88</f>
        <v>0</v>
      </c>
    </row>
    <row r="24" spans="2:8" ht="31.5">
      <c r="B24" s="20" t="str">
        <f>'6'!B89</f>
        <v>Иные закупки товаров, работ и услуг для обеспечения государственных (муниципальных) нужд</v>
      </c>
      <c r="C24" s="33" t="str">
        <f>'6'!D89</f>
        <v>05</v>
      </c>
      <c r="D24" s="33" t="str">
        <f>'6'!E89</f>
        <v>03</v>
      </c>
      <c r="E24" s="34" t="str">
        <f>'6'!F89</f>
        <v>01 0 01 71090</v>
      </c>
      <c r="F24" s="34" t="str">
        <f>'6'!G89</f>
        <v>240</v>
      </c>
      <c r="G24" s="34">
        <f>'6'!H89</f>
        <v>333.5</v>
      </c>
      <c r="H24" s="34">
        <f>'6'!I89</f>
        <v>0</v>
      </c>
    </row>
    <row r="25" spans="2:8">
      <c r="B25" s="20" t="str">
        <f>'6'!B90</f>
        <v>Мероприятия по обустройству систем уличного освещения</v>
      </c>
      <c r="C25" s="33"/>
      <c r="D25" s="33"/>
      <c r="E25" s="34"/>
      <c r="F25" s="34"/>
      <c r="G25" s="34">
        <f>'6'!H90</f>
        <v>436.6</v>
      </c>
      <c r="H25" s="34">
        <f>'6'!I90</f>
        <v>218.4</v>
      </c>
    </row>
    <row r="26" spans="2:8" ht="31.5">
      <c r="B26" s="20" t="str">
        <f>'6'!B91</f>
        <v>Иные закупки товаров, работ и услуг для обеспечения государственных (муниципальных) нужд</v>
      </c>
      <c r="C26" s="33" t="str">
        <f>'6'!D91</f>
        <v>05</v>
      </c>
      <c r="D26" s="33" t="str">
        <f>'6'!E91</f>
        <v>03</v>
      </c>
      <c r="E26" s="34" t="str">
        <f>'6'!F91</f>
        <v>01 0 01 73350</v>
      </c>
      <c r="F26" s="34" t="str">
        <f>'6'!G91</f>
        <v>240</v>
      </c>
      <c r="G26" s="34">
        <f>'6'!H91</f>
        <v>436.6</v>
      </c>
      <c r="H26" s="34">
        <f>'6'!I91</f>
        <v>218.4</v>
      </c>
    </row>
    <row r="27" spans="2:8">
      <c r="B27" s="20" t="str">
        <f>'6'!B92</f>
        <v>Софинансирование мероприятий по обустройству систем уличного освещения</v>
      </c>
      <c r="C27" s="33"/>
      <c r="D27" s="33"/>
      <c r="E27" s="34"/>
      <c r="F27" s="34"/>
      <c r="G27" s="34">
        <f>'6'!H92</f>
        <v>13.5</v>
      </c>
      <c r="H27" s="34">
        <f>'6'!I92</f>
        <v>6.8000000000000007</v>
      </c>
    </row>
    <row r="28" spans="2:8" ht="31.5">
      <c r="B28" s="20" t="str">
        <f>'6'!B93</f>
        <v>Иные закупки товаров, работ и услуг для обеспечения государственных (муниципальных) нужд</v>
      </c>
      <c r="C28" s="33" t="str">
        <f>'6'!D93</f>
        <v>05</v>
      </c>
      <c r="D28" s="33" t="str">
        <f>'6'!E93</f>
        <v>03</v>
      </c>
      <c r="E28" s="34" t="str">
        <f>'6'!F93</f>
        <v>01 0 01 S3350</v>
      </c>
      <c r="F28" s="34" t="str">
        <f>'6'!G93</f>
        <v>240</v>
      </c>
      <c r="G28" s="34">
        <f>'6'!H93</f>
        <v>13.5</v>
      </c>
      <c r="H28" s="34">
        <f>'6'!I93</f>
        <v>6.8000000000000007</v>
      </c>
    </row>
    <row r="29" spans="2:8">
      <c r="B29" s="20" t="str">
        <f>'6'!B94</f>
        <v>Основное мероприятие 1.2 "Благоустройство и содержание кладбищ"</v>
      </c>
      <c r="C29" s="36"/>
      <c r="D29" s="36"/>
      <c r="E29" s="36"/>
      <c r="F29" s="36"/>
      <c r="G29" s="34">
        <f>'6'!H94</f>
        <v>141.6</v>
      </c>
      <c r="H29" s="34">
        <f>'6'!I94</f>
        <v>95</v>
      </c>
    </row>
    <row r="30" spans="2:8">
      <c r="B30" s="20" t="str">
        <f>'6'!B95</f>
        <v>Организация и содержание мест захоронения</v>
      </c>
      <c r="C30" s="36"/>
      <c r="D30" s="36"/>
      <c r="E30" s="36"/>
      <c r="F30" s="36"/>
      <c r="G30" s="34">
        <f>'6'!H95</f>
        <v>141.6</v>
      </c>
      <c r="H30" s="34">
        <f>'6'!I95</f>
        <v>95</v>
      </c>
    </row>
    <row r="31" spans="2:8" ht="31.5">
      <c r="B31" s="20" t="str">
        <f>'6'!B96</f>
        <v>Иные закупки товаров, работ и услуг для обеспечения государственных (муниципальных) нужд</v>
      </c>
      <c r="C31" s="33" t="str">
        <f>'6'!D96</f>
        <v>05</v>
      </c>
      <c r="D31" s="33" t="str">
        <f>'6'!E96</f>
        <v>03</v>
      </c>
      <c r="E31" s="34" t="str">
        <f>'6'!F96</f>
        <v>01 0 02 20240</v>
      </c>
      <c r="F31" s="34" t="str">
        <f>'6'!G96</f>
        <v>240</v>
      </c>
      <c r="G31" s="34">
        <f>'6'!H96</f>
        <v>141.6</v>
      </c>
      <c r="H31" s="34">
        <f>'6'!I96</f>
        <v>95</v>
      </c>
    </row>
    <row r="32" spans="2:8">
      <c r="B32" s="20" t="str">
        <f>'6'!B97</f>
        <v>Основное мероприятие 1.3 "Благоустройство территории сельского поселения"</v>
      </c>
      <c r="C32" s="36"/>
      <c r="D32" s="36"/>
      <c r="E32" s="36"/>
      <c r="F32" s="36"/>
      <c r="G32" s="34">
        <f>'6'!H97</f>
        <v>931.2</v>
      </c>
      <c r="H32" s="34">
        <f>'6'!I97</f>
        <v>507.2</v>
      </c>
    </row>
    <row r="33" spans="2:8" ht="31.5">
      <c r="B33" s="20" t="str">
        <f>'6'!B98</f>
        <v>Мероприятия в части содержания контейнерных площадок и мест накопления твердых коммунальных отходов на территории поселения</v>
      </c>
      <c r="C33" s="33"/>
      <c r="D33" s="33"/>
      <c r="E33" s="34"/>
      <c r="F33" s="34"/>
      <c r="G33" s="34">
        <f>'6'!H98</f>
        <v>323.2</v>
      </c>
      <c r="H33" s="34">
        <f>'6'!I98</f>
        <v>323.2</v>
      </c>
    </row>
    <row r="34" spans="2:8" ht="31.5">
      <c r="B34" s="20" t="str">
        <f>'6'!B99</f>
        <v>Иные закупки товаров, работ и услуг для обеспечения государственных (муниципальных) нужд</v>
      </c>
      <c r="C34" s="33" t="str">
        <f>'6'!D99</f>
        <v>05</v>
      </c>
      <c r="D34" s="33" t="str">
        <f>'6'!E99</f>
        <v>03</v>
      </c>
      <c r="E34" s="34" t="str">
        <f>'6'!F99</f>
        <v>01 0 03 20110</v>
      </c>
      <c r="F34" s="34" t="str">
        <f>'6'!G99</f>
        <v>240</v>
      </c>
      <c r="G34" s="34">
        <f>'6'!H99</f>
        <v>323.2</v>
      </c>
      <c r="H34" s="34">
        <f>'6'!I99</f>
        <v>323.2</v>
      </c>
    </row>
    <row r="35" spans="2:8">
      <c r="B35" s="20" t="str">
        <f>'6'!B100</f>
        <v>Прочие мероприятия по благоустройству поселений</v>
      </c>
      <c r="C35" s="33"/>
      <c r="D35" s="33"/>
      <c r="E35" s="34"/>
      <c r="F35" s="34"/>
      <c r="G35" s="34">
        <f>'6'!H100</f>
        <v>178</v>
      </c>
      <c r="H35" s="34">
        <f>'6'!I100</f>
        <v>184</v>
      </c>
    </row>
    <row r="36" spans="2:8" ht="31.5">
      <c r="B36" s="20" t="str">
        <f>'6'!B101</f>
        <v>Иные закупки товаров, работ и услуг для обеспечения государственных (муниципальных) нужд</v>
      </c>
      <c r="C36" s="33" t="str">
        <f>'6'!D101</f>
        <v>05</v>
      </c>
      <c r="D36" s="33" t="str">
        <f>'6'!E101</f>
        <v>03</v>
      </c>
      <c r="E36" s="34" t="str">
        <f>'6'!F101</f>
        <v>01 0 03 20250</v>
      </c>
      <c r="F36" s="34" t="str">
        <f>'6'!G101</f>
        <v>240</v>
      </c>
      <c r="G36" s="34">
        <f>'6'!H101</f>
        <v>178</v>
      </c>
      <c r="H36" s="34">
        <f>'6'!I101</f>
        <v>184</v>
      </c>
    </row>
    <row r="37" spans="2:8">
      <c r="B37" s="20" t="str">
        <f>'6'!B102</f>
        <v>Софинансирование мероприятий по реализации проекта "Народный бюджет"</v>
      </c>
      <c r="C37" s="33"/>
      <c r="D37" s="33"/>
      <c r="E37" s="34"/>
      <c r="F37" s="34"/>
      <c r="G37" s="34">
        <f>'6'!H102</f>
        <v>129</v>
      </c>
      <c r="H37" s="34">
        <f>'6'!I102</f>
        <v>0</v>
      </c>
    </row>
    <row r="38" spans="2:8" ht="31.5">
      <c r="B38" s="20" t="str">
        <f>'6'!B103</f>
        <v>Иные закупки товаров, работ и услуг для обеспечения государственных (муниципальных) нужд</v>
      </c>
      <c r="C38" s="33" t="str">
        <f>'6'!D103</f>
        <v>05</v>
      </c>
      <c r="D38" s="33" t="str">
        <f>'6'!E103</f>
        <v>03</v>
      </c>
      <c r="E38" s="34" t="str">
        <f>'6'!F103</f>
        <v>01 0 03 20260</v>
      </c>
      <c r="F38" s="34" t="str">
        <f>'6'!G103</f>
        <v>240</v>
      </c>
      <c r="G38" s="34">
        <f>'6'!H103</f>
        <v>129</v>
      </c>
      <c r="H38" s="34">
        <f>'6'!I103</f>
        <v>0</v>
      </c>
    </row>
    <row r="39" spans="2:8">
      <c r="B39" s="20" t="str">
        <f>'6'!B104</f>
        <v>Мероприятия по реализации проекта "Народный бюджет"</v>
      </c>
      <c r="C39" s="33"/>
      <c r="D39" s="33"/>
      <c r="E39" s="34"/>
      <c r="F39" s="34"/>
      <c r="G39" s="34">
        <f>'6'!H104</f>
        <v>301</v>
      </c>
      <c r="H39" s="34">
        <f>'6'!I104</f>
        <v>0</v>
      </c>
    </row>
    <row r="40" spans="2:8" ht="31.5">
      <c r="B40" s="20" t="str">
        <f>'6'!B105</f>
        <v>Иные закупки товаров, работ и услуг для обеспечения государственных (муниципальных) нужд</v>
      </c>
      <c r="C40" s="33" t="str">
        <f>'6'!D105</f>
        <v>05</v>
      </c>
      <c r="D40" s="33" t="str">
        <f>'6'!E105</f>
        <v>03</v>
      </c>
      <c r="E40" s="34" t="str">
        <f>'6'!F105</f>
        <v>01 0 03 72270</v>
      </c>
      <c r="F40" s="34" t="str">
        <f>'6'!G105</f>
        <v>240</v>
      </c>
      <c r="G40" s="34">
        <f>'6'!H105</f>
        <v>301</v>
      </c>
      <c r="H40" s="34">
        <f>'6'!I105</f>
        <v>0</v>
      </c>
    </row>
    <row r="41" spans="2:8" ht="31.5">
      <c r="B41" s="20" t="str">
        <f>'6'!B109</f>
        <v>Основное мероприятие 1.4 "Организация и проведение мероприятий по направлениям молодежной политики"</v>
      </c>
      <c r="C41" s="33"/>
      <c r="D41" s="33"/>
      <c r="E41" s="34"/>
      <c r="F41" s="34"/>
      <c r="G41" s="34">
        <f>'6'!H109</f>
        <v>0</v>
      </c>
      <c r="H41" s="34">
        <f>'6'!I109</f>
        <v>5</v>
      </c>
    </row>
    <row r="42" spans="2:8">
      <c r="B42" s="20" t="str">
        <f>'6'!B110</f>
        <v>Проведение мероприятий для детей и молодежи</v>
      </c>
      <c r="C42" s="36"/>
      <c r="D42" s="36"/>
      <c r="E42" s="36"/>
      <c r="F42" s="36"/>
      <c r="G42" s="34">
        <f>'6'!H110</f>
        <v>0</v>
      </c>
      <c r="H42" s="34">
        <f>'6'!I110</f>
        <v>5</v>
      </c>
    </row>
    <row r="43" spans="2:8" ht="31.5">
      <c r="B43" s="20" t="str">
        <f>'6'!B111</f>
        <v>Иные закупки товаров, работ и услуг для обеспечения государственных (муниципальных) нужд</v>
      </c>
      <c r="C43" s="33" t="str">
        <f>'6'!D111</f>
        <v>07</v>
      </c>
      <c r="D43" s="33" t="str">
        <f>'6'!E111</f>
        <v>07</v>
      </c>
      <c r="E43" s="34" t="str">
        <f>'6'!F111</f>
        <v>01 0 04 20590</v>
      </c>
      <c r="F43" s="34" t="str">
        <f>'6'!G111</f>
        <v>240</v>
      </c>
      <c r="G43" s="34">
        <f>'6'!H111</f>
        <v>0</v>
      </c>
      <c r="H43" s="34">
        <f>'6'!I111</f>
        <v>5</v>
      </c>
    </row>
    <row r="44" spans="2:8" ht="31.5">
      <c r="B44" s="20" t="str">
        <f>'6'!B132</f>
        <v>Основное мероприятие 1.5 "Организация и проведение мероприятий в сфере физической культуры и спорта"</v>
      </c>
      <c r="C44" s="33"/>
      <c r="D44" s="33"/>
      <c r="E44" s="34"/>
      <c r="F44" s="34"/>
      <c r="G44" s="34">
        <f>'6'!H132</f>
        <v>30</v>
      </c>
      <c r="H44" s="34">
        <f>'6'!I132</f>
        <v>30</v>
      </c>
    </row>
    <row r="45" spans="2:8">
      <c r="B45" s="20" t="str">
        <f>'6'!B133</f>
        <v>Мероприятия в области спорта и физической культуры</v>
      </c>
      <c r="C45" s="33"/>
      <c r="D45" s="33"/>
      <c r="E45" s="34"/>
      <c r="F45" s="34"/>
      <c r="G45" s="34">
        <f>'6'!H133</f>
        <v>30</v>
      </c>
      <c r="H45" s="34">
        <f>'6'!I133</f>
        <v>30</v>
      </c>
    </row>
    <row r="46" spans="2:8" ht="31.5">
      <c r="B46" s="20" t="str">
        <f>'6'!B134</f>
        <v>Иные закупки товаров, работ и услуг для обеспечения государственных (муниципальных) нужд</v>
      </c>
      <c r="C46" s="33" t="str">
        <f>'6'!D134</f>
        <v>11</v>
      </c>
      <c r="D46" s="33" t="str">
        <f>'6'!E134</f>
        <v>01</v>
      </c>
      <c r="E46" s="34" t="str">
        <f>'6'!F134</f>
        <v>01 0 05 02590</v>
      </c>
      <c r="F46" s="34" t="str">
        <f>'6'!G134</f>
        <v>240</v>
      </c>
      <c r="G46" s="34">
        <f>'6'!H134</f>
        <v>30</v>
      </c>
      <c r="H46" s="34">
        <f>'6'!I134</f>
        <v>30</v>
      </c>
    </row>
    <row r="47" spans="2:8">
      <c r="B47" s="21" t="s">
        <v>70</v>
      </c>
      <c r="C47" s="17"/>
      <c r="D47" s="17"/>
      <c r="E47" s="7"/>
      <c r="F47" s="7"/>
      <c r="G47" s="15">
        <f>G19</f>
        <v>2309.6000000000004</v>
      </c>
      <c r="H47" s="15">
        <f>H19</f>
        <v>1120.1000000000001</v>
      </c>
    </row>
  </sheetData>
  <autoFilter ref="A18:H47">
    <filterColumn colId="6"/>
  </autoFilter>
  <mergeCells count="5">
    <mergeCell ref="B16:B17"/>
    <mergeCell ref="C16:C17"/>
    <mergeCell ref="D16:D17"/>
    <mergeCell ref="E16:E17"/>
    <mergeCell ref="F16:F17"/>
  </mergeCells>
  <conditionalFormatting sqref="B1:B1048576">
    <cfRule type="containsText" dxfId="5" priority="1" operator="containsText" text="Основное мероприятие">
      <formula>NOT(ISERROR(SEARCH("Основное мероприятие",B1)))</formula>
    </cfRule>
    <cfRule type="containsText" dxfId="4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74803149606299213" bottom="0.62992125984251968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14</vt:i4>
      </vt:variant>
    </vt:vector>
  </HeadingPairs>
  <TitlesOfParts>
    <vt:vector size="25" baseType="lpstr">
      <vt:lpstr>справочник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finans1</dc:creator>
  <cp:lastModifiedBy>finans3</cp:lastModifiedBy>
  <cp:lastPrinted>2024-05-14T08:20:04Z</cp:lastPrinted>
  <dcterms:created xsi:type="dcterms:W3CDTF">2023-05-24T06:17:42Z</dcterms:created>
  <dcterms:modified xsi:type="dcterms:W3CDTF">2024-07-25T10:56:22Z</dcterms:modified>
</cp:coreProperties>
</file>